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180" activeTab="1"/>
  </bookViews>
  <sheets>
    <sheet name="ปริมาตรบ่อยืมจตุรัส" sheetId="1" r:id="rId1"/>
    <sheet name="ปริมาตรบ่อยืมผืนผ้า" sheetId="2" r:id="rId2"/>
    <sheet name="ปริมาตรบ่อยืมผืนผ้า2" sheetId="3" r:id="rId3"/>
  </sheets>
  <definedNames/>
  <calcPr fullCalcOnLoad="1"/>
</workbook>
</file>

<file path=xl/sharedStrings.xml><?xml version="1.0" encoding="utf-8"?>
<sst xmlns="http://schemas.openxmlformats.org/spreadsheetml/2006/main" count="161" uniqueCount="53">
  <si>
    <t>ระดับน้ำใต้ดินอยู่ลึกจากผิวดิน</t>
  </si>
  <si>
    <t>=</t>
  </si>
  <si>
    <t>เมตร</t>
  </si>
  <si>
    <t>ขุดดินลึก</t>
  </si>
  <si>
    <t xml:space="preserve">ลาดด้านข้าง หรือ Side Slope </t>
  </si>
  <si>
    <t xml:space="preserve"> 1 :</t>
  </si>
  <si>
    <t>ปริมาตรดินที่ต้องการ</t>
  </si>
  <si>
    <t>กำหนดให้ความยาวด้านของพื้นที่ A2</t>
  </si>
  <si>
    <r>
      <t xml:space="preserve">การคำนวณปริมาตรของบ่อยืม </t>
    </r>
    <r>
      <rPr>
        <b/>
        <sz val="12"/>
        <color indexed="10"/>
        <rFont val="Tahoma"/>
        <family val="2"/>
      </rPr>
      <t>กรณีสี่เหลี่ยมจตุรัส</t>
    </r>
  </si>
  <si>
    <t>รวมความยาว 2 ข้าง</t>
  </si>
  <si>
    <t>ความยาวด้านของพื้นที่ A1 ยาวเพิ่มขึ้นข้างละ</t>
  </si>
  <si>
    <t>ตารางเมตร</t>
  </si>
  <si>
    <t>พื้นที่เฉลี่ย A3</t>
  </si>
  <si>
    <t xml:space="preserve"> </t>
  </si>
  <si>
    <t>BCM</t>
  </si>
  <si>
    <t>ปริมาตรบ่อยืม</t>
  </si>
  <si>
    <t>CCM</t>
  </si>
  <si>
    <t>LCM</t>
  </si>
  <si>
    <t>พื้นที่ปากบ่อยืม A1</t>
  </si>
  <si>
    <t>พื้นที่ก้นบ่อยีม A2</t>
  </si>
  <si>
    <t>ไร่</t>
  </si>
  <si>
    <t>งาน</t>
  </si>
  <si>
    <t>ตารางวา</t>
  </si>
  <si>
    <t>รวมพื้นที่ทำงานทั้งหมดในการขุดบ่อยืม</t>
  </si>
  <si>
    <t>00</t>
  </si>
  <si>
    <t>รวมความยาวของพื้นที่ปากบ่อ A1 จะยาวด้านละ</t>
  </si>
  <si>
    <t>กำหนดให้ระดับน้ำใต้ดินอยู่ต่ำกว่าระดับผิวดิน</t>
  </si>
  <si>
    <t>ม.</t>
  </si>
  <si>
    <t>และกำหนดให้ขุดดินลึก</t>
  </si>
  <si>
    <t>Angle of Repose or Side Slope 1 to</t>
  </si>
  <si>
    <t>ให้ความกว้างของปากบ่อยืมเมื่อรวมความลาดเอียงแล้ว  W1</t>
  </si>
  <si>
    <t xml:space="preserve">      ให้ความยาวของปากบ่อยืมเมื่อรวมความลาดเอียงแล้ว  L1</t>
  </si>
  <si>
    <t>ความกว้างของก้นบ่อยืมเมื่อหักความลาดเอียงแล้ว  W2</t>
  </si>
  <si>
    <t xml:space="preserve">      ความยาวของก้นบ่อยืมเมื่อหักความลาดเอียงแล้ว   L2</t>
  </si>
  <si>
    <t>ตร.ม.</t>
  </si>
  <si>
    <t>พื้นที่ก้นบ่อยืม A2</t>
  </si>
  <si>
    <t>คิดเป็นพื้นที่</t>
  </si>
  <si>
    <t xml:space="preserve">ปริมาตรบ่อยืมเมื่อคิดเป็นปิระมิดรูปตัด V </t>
  </si>
  <si>
    <t xml:space="preserve">จากมาตรฐานการก่อสร้าง บูรณะ และ การบำรุงรักษาแหล่งน้ำ </t>
  </si>
  <si>
    <t>กรมส่งเสริมการปกครองท้องถิ่น กระทรวงมหาดไทย</t>
  </si>
  <si>
    <t>V=[A1+A2+A3]x[h/3]</t>
  </si>
  <si>
    <r>
      <t xml:space="preserve">A3 = </t>
    </r>
    <r>
      <rPr>
        <b/>
        <sz val="12"/>
        <rFont val="Calibri"/>
        <family val="2"/>
      </rPr>
      <t>√</t>
    </r>
    <r>
      <rPr>
        <b/>
        <sz val="10.2"/>
        <rFont val="Tahoma"/>
        <family val="2"/>
      </rPr>
      <t>(A1xA2)</t>
    </r>
  </si>
  <si>
    <r>
      <t xml:space="preserve">การคำนวณปริมาตรของบ่อยืม </t>
    </r>
    <r>
      <rPr>
        <b/>
        <sz val="12"/>
        <color indexed="10"/>
        <rFont val="Tahoma"/>
        <family val="2"/>
      </rPr>
      <t>กรณีสี่เหลี่ยมผืนผ้า โดยวิธี Trial &amp; Error</t>
    </r>
  </si>
  <si>
    <t>กำหนดให้พื้นที่ทำงานรอบปากบ่อยืม</t>
  </si>
  <si>
    <t>รวมพื้นที่ปากบ่อยืมทั้งหมด</t>
  </si>
  <si>
    <t>เกินกว่าที่ต้องการ</t>
  </si>
  <si>
    <t>%</t>
  </si>
  <si>
    <t>พื้นที่ปฏิบัติการรอบปากบ่อยืม</t>
  </si>
  <si>
    <t>ความคลาดเคลื่อน</t>
  </si>
  <si>
    <r>
      <t xml:space="preserve">การคำนวณปริมาตรของบ่อยืม </t>
    </r>
    <r>
      <rPr>
        <b/>
        <sz val="12"/>
        <color indexed="10"/>
        <rFont val="Tahoma"/>
        <family val="2"/>
      </rPr>
      <t>กรณีสี่เหลี่ยมผืนผ้าหรือจัตุรัส โดยวิธี Trial &amp; Error</t>
    </r>
  </si>
  <si>
    <t>และกำหนดให้ขุดดินลึก   h</t>
  </si>
  <si>
    <t xml:space="preserve">ปริมาตรบ่อยืมเกินกว่าที่ต้องการ V </t>
  </si>
  <si>
    <t>หรือ คิดเป็น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</si>
</sst>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0"/>
    <numFmt numFmtId="190" formatCode="0.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48">
    <font>
      <sz val="10"/>
      <name val="Arial"/>
      <family val="0"/>
    </font>
    <font>
      <b/>
      <sz val="12"/>
      <color indexed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name val="Calibri"/>
      <family val="2"/>
    </font>
    <font>
      <b/>
      <sz val="10.2"/>
      <name val="Tahoma"/>
      <family val="2"/>
    </font>
    <font>
      <strike/>
      <sz val="16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187" fontId="47" fillId="33" borderId="0" xfId="0" applyNumberFormat="1" applyFont="1" applyFill="1" applyAlignment="1">
      <alignment horizontal="center" vertical="center"/>
    </xf>
    <xf numFmtId="2" fontId="47" fillId="33" borderId="0" xfId="0" applyNumberFormat="1" applyFont="1" applyFill="1" applyAlignment="1">
      <alignment horizontal="center" vertical="center"/>
    </xf>
    <xf numFmtId="0" fontId="47" fillId="19" borderId="0" xfId="0" applyFont="1" applyFill="1" applyAlignment="1">
      <alignment horizontal="center" vertical="center"/>
    </xf>
    <xf numFmtId="0" fontId="47" fillId="0" borderId="0" xfId="0" applyFont="1" applyAlignment="1">
      <alignment horizontal="right" vertical="center"/>
    </xf>
    <xf numFmtId="2" fontId="47" fillId="19" borderId="0" xfId="0" applyNumberFormat="1" applyFont="1" applyFill="1" applyAlignment="1">
      <alignment horizontal="center" vertical="center"/>
    </xf>
    <xf numFmtId="0" fontId="47" fillId="33" borderId="0" xfId="0" applyFont="1" applyFill="1" applyAlignment="1" quotePrefix="1">
      <alignment horizontal="center" vertical="center"/>
    </xf>
    <xf numFmtId="43" fontId="47" fillId="19" borderId="0" xfId="38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19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3" fontId="2" fillId="33" borderId="0" xfId="38" applyFont="1" applyFill="1" applyAlignment="1">
      <alignment horizontal="center" vertical="center"/>
    </xf>
    <xf numFmtId="43" fontId="2" fillId="19" borderId="0" xfId="38" applyFont="1" applyFill="1" applyAlignment="1">
      <alignment horizontal="center" vertical="center"/>
    </xf>
    <xf numFmtId="43" fontId="3" fillId="0" borderId="0" xfId="38" applyFont="1" applyFill="1" applyAlignment="1">
      <alignment horizontal="center" vertical="center"/>
    </xf>
    <xf numFmtId="43" fontId="47" fillId="0" borderId="0" xfId="38" applyFont="1" applyAlignment="1">
      <alignment horizontal="center" vertical="center"/>
    </xf>
    <xf numFmtId="43" fontId="47" fillId="19" borderId="0" xfId="38" applyFont="1" applyFill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43" fontId="2" fillId="33" borderId="10" xfId="38" applyFont="1" applyFill="1" applyBorder="1" applyAlignment="1">
      <alignment horizontal="center" vertical="center"/>
    </xf>
    <xf numFmtId="43" fontId="2" fillId="19" borderId="10" xfId="38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43" fontId="47" fillId="33" borderId="0" xfId="38" applyFont="1" applyFill="1" applyAlignment="1">
      <alignment horizontal="center" vertical="center"/>
    </xf>
    <xf numFmtId="0" fontId="47" fillId="2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3" fontId="47" fillId="33" borderId="10" xfId="38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5</xdr:row>
      <xdr:rowOff>85725</xdr:rowOff>
    </xdr:from>
    <xdr:to>
      <xdr:col>5</xdr:col>
      <xdr:colOff>523875</xdr:colOff>
      <xdr:row>16</xdr:row>
      <xdr:rowOff>114300</xdr:rowOff>
    </xdr:to>
    <xdr:pic>
      <xdr:nvPicPr>
        <xdr:cNvPr id="1" name="รูปภาพ 1" descr="2012-01-11_0611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0"/>
          <a:ext cx="28098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17</xdr:row>
      <xdr:rowOff>85725</xdr:rowOff>
    </xdr:from>
    <xdr:to>
      <xdr:col>7</xdr:col>
      <xdr:colOff>571500</xdr:colOff>
      <xdr:row>31</xdr:row>
      <xdr:rowOff>9525</xdr:rowOff>
    </xdr:to>
    <xdr:pic>
      <xdr:nvPicPr>
        <xdr:cNvPr id="1" name="รูปภาพ 1" descr="2012-01-11_0611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933825"/>
          <a:ext cx="34956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17</xdr:row>
      <xdr:rowOff>95250</xdr:rowOff>
    </xdr:from>
    <xdr:to>
      <xdr:col>7</xdr:col>
      <xdr:colOff>561975</xdr:colOff>
      <xdr:row>28</xdr:row>
      <xdr:rowOff>47625</xdr:rowOff>
    </xdr:to>
    <xdr:pic>
      <xdr:nvPicPr>
        <xdr:cNvPr id="1" name="รูปภาพ 1" descr="2012-01-11_0611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886200"/>
          <a:ext cx="28670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5.7109375" style="1" customWidth="1"/>
    <col min="2" max="6" width="9.140625" style="1" customWidth="1"/>
    <col min="7" max="7" width="12.00390625" style="1" bestFit="1" customWidth="1"/>
    <col min="8" max="8" width="14.8515625" style="1" bestFit="1" customWidth="1"/>
    <col min="9" max="10" width="9.140625" style="1" customWidth="1"/>
    <col min="11" max="12" width="5.7109375" style="1" customWidth="1"/>
    <col min="13" max="16384" width="9.140625" style="1" customWidth="1"/>
  </cols>
  <sheetData>
    <row r="2" spans="1:10" ht="1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</row>
    <row r="3" spans="2:9" ht="15">
      <c r="B3" s="34" t="s">
        <v>6</v>
      </c>
      <c r="C3" s="34"/>
      <c r="D3" s="34"/>
      <c r="E3" s="1" t="s">
        <v>1</v>
      </c>
      <c r="F3" s="35">
        <v>100000</v>
      </c>
      <c r="G3" s="35"/>
      <c r="H3" s="32" t="s">
        <v>16</v>
      </c>
      <c r="I3" s="32"/>
    </row>
    <row r="4" spans="2:9" ht="15">
      <c r="B4" s="6"/>
      <c r="C4" s="6"/>
      <c r="D4" s="6"/>
      <c r="E4" s="1" t="s">
        <v>1</v>
      </c>
      <c r="F4" s="35">
        <v>100000</v>
      </c>
      <c r="G4" s="35"/>
      <c r="H4" s="32" t="s">
        <v>17</v>
      </c>
      <c r="I4" s="32"/>
    </row>
    <row r="5" spans="2:9" ht="15">
      <c r="B5" s="6"/>
      <c r="C5" s="6"/>
      <c r="D5" s="6"/>
      <c r="E5" s="1" t="s">
        <v>1</v>
      </c>
      <c r="F5" s="35">
        <v>100000</v>
      </c>
      <c r="G5" s="35"/>
      <c r="H5" s="32" t="s">
        <v>14</v>
      </c>
      <c r="I5" s="32"/>
    </row>
    <row r="6" ht="15"/>
    <row r="7" spans="7:10" ht="15">
      <c r="G7" s="33" t="s">
        <v>0</v>
      </c>
      <c r="H7" s="33"/>
      <c r="I7" s="33"/>
      <c r="J7" s="33"/>
    </row>
    <row r="8" spans="7:9" ht="15">
      <c r="G8" s="1" t="s">
        <v>1</v>
      </c>
      <c r="H8" s="4">
        <v>6</v>
      </c>
      <c r="I8" s="1" t="s">
        <v>2</v>
      </c>
    </row>
    <row r="9" ht="15"/>
    <row r="10" spans="7:10" ht="15">
      <c r="G10" s="33" t="s">
        <v>3</v>
      </c>
      <c r="H10" s="33"/>
      <c r="I10" s="33"/>
      <c r="J10" s="33"/>
    </row>
    <row r="11" spans="7:9" ht="15">
      <c r="G11" s="1" t="s">
        <v>1</v>
      </c>
      <c r="H11" s="4">
        <v>5</v>
      </c>
      <c r="I11" s="1" t="s">
        <v>2</v>
      </c>
    </row>
    <row r="12" ht="15"/>
    <row r="13" spans="7:10" ht="15">
      <c r="G13" s="33" t="s">
        <v>4</v>
      </c>
      <c r="H13" s="33"/>
      <c r="I13" s="33"/>
      <c r="J13" s="33"/>
    </row>
    <row r="14" spans="7:9" ht="15">
      <c r="G14" s="1" t="s">
        <v>5</v>
      </c>
      <c r="H14" s="3">
        <v>1.5</v>
      </c>
      <c r="I14" s="1" t="s">
        <v>2</v>
      </c>
    </row>
    <row r="15" ht="15"/>
    <row r="16" spans="7:10" ht="15">
      <c r="G16" s="33" t="s">
        <v>7</v>
      </c>
      <c r="H16" s="33"/>
      <c r="I16" s="33"/>
      <c r="J16" s="33"/>
    </row>
    <row r="17" spans="7:10" ht="15">
      <c r="G17" s="1" t="s">
        <v>1</v>
      </c>
      <c r="H17" s="4">
        <v>135</v>
      </c>
      <c r="I17" s="32" t="s">
        <v>2</v>
      </c>
      <c r="J17" s="32"/>
    </row>
    <row r="18" spans="2:10" ht="15">
      <c r="B18" s="36" t="s">
        <v>19</v>
      </c>
      <c r="C18" s="36"/>
      <c r="D18" s="36"/>
      <c r="E18" s="36"/>
      <c r="F18" s="36"/>
      <c r="G18" s="1" t="s">
        <v>1</v>
      </c>
      <c r="H18" s="9">
        <f>H17^2</f>
        <v>18225</v>
      </c>
      <c r="I18" s="32" t="s">
        <v>11</v>
      </c>
      <c r="J18" s="32"/>
    </row>
    <row r="19" spans="2:6" ht="15">
      <c r="B19" s="34"/>
      <c r="C19" s="34"/>
      <c r="D19" s="34"/>
      <c r="E19" s="34"/>
      <c r="F19" s="34"/>
    </row>
    <row r="20" spans="2:10" ht="15">
      <c r="B20" s="34" t="s">
        <v>10</v>
      </c>
      <c r="C20" s="34"/>
      <c r="D20" s="34"/>
      <c r="E20" s="34"/>
      <c r="F20" s="34"/>
      <c r="G20" s="1" t="s">
        <v>1</v>
      </c>
      <c r="H20" s="5">
        <f>H11*H14</f>
        <v>7.5</v>
      </c>
      <c r="I20" s="32" t="s">
        <v>2</v>
      </c>
      <c r="J20" s="32"/>
    </row>
    <row r="21" spans="2:10" ht="15">
      <c r="B21" s="6"/>
      <c r="C21" s="6"/>
      <c r="D21" s="34" t="s">
        <v>9</v>
      </c>
      <c r="E21" s="34"/>
      <c r="F21" s="34"/>
      <c r="G21" s="1" t="s">
        <v>1</v>
      </c>
      <c r="H21" s="7">
        <f>H20*2</f>
        <v>15</v>
      </c>
      <c r="I21" s="32" t="s">
        <v>2</v>
      </c>
      <c r="J21" s="32"/>
    </row>
    <row r="22" spans="1:10" ht="15">
      <c r="A22" s="34" t="s">
        <v>25</v>
      </c>
      <c r="B22" s="34"/>
      <c r="C22" s="34"/>
      <c r="D22" s="34"/>
      <c r="E22" s="34"/>
      <c r="F22" s="34"/>
      <c r="G22" s="1" t="s">
        <v>1</v>
      </c>
      <c r="H22" s="7">
        <f>H17+H21</f>
        <v>150</v>
      </c>
      <c r="I22" s="32" t="s">
        <v>2</v>
      </c>
      <c r="J22" s="32"/>
    </row>
    <row r="23" spans="2:10" ht="15">
      <c r="B23" s="36" t="s">
        <v>18</v>
      </c>
      <c r="C23" s="36"/>
      <c r="D23" s="36"/>
      <c r="E23" s="36"/>
      <c r="F23" s="36"/>
      <c r="G23" s="1" t="s">
        <v>1</v>
      </c>
      <c r="H23" s="9">
        <f>H22^2</f>
        <v>22500</v>
      </c>
      <c r="I23" s="32" t="s">
        <v>11</v>
      </c>
      <c r="J23" s="32"/>
    </row>
    <row r="24" spans="9:10" ht="15">
      <c r="I24" s="32" t="s">
        <v>13</v>
      </c>
      <c r="J24" s="32"/>
    </row>
    <row r="25" spans="2:10" ht="15">
      <c r="B25" s="36" t="s">
        <v>12</v>
      </c>
      <c r="C25" s="36"/>
      <c r="D25" s="36"/>
      <c r="E25" s="36"/>
      <c r="F25" s="36"/>
      <c r="G25" s="1" t="s">
        <v>1</v>
      </c>
      <c r="H25" s="9">
        <f>SQRT(H23*H18)</f>
        <v>20250</v>
      </c>
      <c r="I25" s="32" t="s">
        <v>11</v>
      </c>
      <c r="J25" s="32"/>
    </row>
    <row r="26" ht="15">
      <c r="G26" s="1" t="s">
        <v>13</v>
      </c>
    </row>
    <row r="27" spans="2:9" ht="15">
      <c r="B27" s="34" t="s">
        <v>15</v>
      </c>
      <c r="C27" s="34"/>
      <c r="D27" s="34"/>
      <c r="E27" s="34"/>
      <c r="F27" s="34"/>
      <c r="G27" s="1" t="s">
        <v>1</v>
      </c>
      <c r="H27" s="23">
        <f>(H23+H18+H25)*(H11/3)</f>
        <v>101625</v>
      </c>
      <c r="I27" s="1" t="s">
        <v>14</v>
      </c>
    </row>
    <row r="28" spans="2:9" ht="15">
      <c r="B28" s="6"/>
      <c r="C28" s="6"/>
      <c r="D28" s="34" t="s">
        <v>45</v>
      </c>
      <c r="E28" s="34"/>
      <c r="F28" s="34"/>
      <c r="G28" s="1" t="s">
        <v>1</v>
      </c>
      <c r="H28" s="5">
        <f>((H27-F5)/F5)*100</f>
        <v>1.625</v>
      </c>
      <c r="I28" s="1" t="s">
        <v>46</v>
      </c>
    </row>
    <row r="29" spans="2:7" ht="15">
      <c r="B29" s="34" t="s">
        <v>13</v>
      </c>
      <c r="C29" s="34"/>
      <c r="D29" s="34"/>
      <c r="E29" s="34"/>
      <c r="F29" s="34"/>
      <c r="G29" s="1" t="s">
        <v>13</v>
      </c>
    </row>
    <row r="30" spans="2:10" ht="15">
      <c r="B30" s="36" t="s">
        <v>18</v>
      </c>
      <c r="C30" s="36"/>
      <c r="D30" s="36"/>
      <c r="E30" s="36"/>
      <c r="F30" s="36"/>
      <c r="G30" s="1" t="s">
        <v>1</v>
      </c>
      <c r="H30" s="9">
        <f>H23</f>
        <v>22500</v>
      </c>
      <c r="I30" s="32" t="s">
        <v>11</v>
      </c>
      <c r="J30" s="32"/>
    </row>
    <row r="31" spans="2:14" ht="15">
      <c r="B31" s="34" t="s">
        <v>13</v>
      </c>
      <c r="C31" s="34"/>
      <c r="D31" s="34"/>
      <c r="E31" s="34"/>
      <c r="F31" s="34"/>
      <c r="G31" s="1" t="s">
        <v>1</v>
      </c>
      <c r="H31" s="5">
        <f>INT((H30/4)/400)</f>
        <v>14</v>
      </c>
      <c r="I31" s="1" t="s">
        <v>20</v>
      </c>
      <c r="J31" s="5">
        <f>INT((((((H30/4)/400)-H31))*400)/100)</f>
        <v>0</v>
      </c>
      <c r="K31" s="1" t="s">
        <v>21</v>
      </c>
      <c r="L31" s="5">
        <f>ABS(H31*400+J31*100-H30/4)</f>
        <v>25</v>
      </c>
      <c r="M31" s="24" t="s">
        <v>22</v>
      </c>
      <c r="N31" s="24"/>
    </row>
    <row r="32" spans="2:14" ht="15">
      <c r="B32" s="34" t="s">
        <v>47</v>
      </c>
      <c r="C32" s="34"/>
      <c r="D32" s="34"/>
      <c r="E32" s="34"/>
      <c r="F32" s="34"/>
      <c r="G32" s="1" t="s">
        <v>1</v>
      </c>
      <c r="H32" s="2">
        <v>10</v>
      </c>
      <c r="I32" s="1" t="s">
        <v>20</v>
      </c>
      <c r="J32" s="2">
        <v>0</v>
      </c>
      <c r="K32" s="1" t="s">
        <v>21</v>
      </c>
      <c r="L32" s="8" t="s">
        <v>24</v>
      </c>
      <c r="M32" s="24" t="s">
        <v>22</v>
      </c>
      <c r="N32" s="24"/>
    </row>
    <row r="33" spans="2:14" ht="15">
      <c r="B33" s="34" t="s">
        <v>23</v>
      </c>
      <c r="C33" s="34"/>
      <c r="D33" s="34"/>
      <c r="E33" s="34"/>
      <c r="F33" s="34"/>
      <c r="G33" s="1" t="s">
        <v>1</v>
      </c>
      <c r="H33" s="5">
        <f>H31+H32</f>
        <v>24</v>
      </c>
      <c r="I33" s="1" t="s">
        <v>20</v>
      </c>
      <c r="J33" s="5">
        <f>J31</f>
        <v>0</v>
      </c>
      <c r="K33" s="1" t="s">
        <v>21</v>
      </c>
      <c r="L33" s="5">
        <f>L31</f>
        <v>25</v>
      </c>
      <c r="M33" s="24" t="s">
        <v>22</v>
      </c>
      <c r="N33" s="24"/>
    </row>
  </sheetData>
  <sheetProtection/>
  <mergeCells count="35">
    <mergeCell ref="B32:F32"/>
    <mergeCell ref="B33:F33"/>
    <mergeCell ref="B25:F25"/>
    <mergeCell ref="I24:J24"/>
    <mergeCell ref="I30:J30"/>
    <mergeCell ref="B29:F29"/>
    <mergeCell ref="B30:F30"/>
    <mergeCell ref="B31:F31"/>
    <mergeCell ref="I25:J25"/>
    <mergeCell ref="B27:F27"/>
    <mergeCell ref="I17:J17"/>
    <mergeCell ref="F4:G4"/>
    <mergeCell ref="F5:G5"/>
    <mergeCell ref="H4:I4"/>
    <mergeCell ref="H5:I5"/>
    <mergeCell ref="B23:F23"/>
    <mergeCell ref="I23:J23"/>
    <mergeCell ref="G16:J16"/>
    <mergeCell ref="B20:F20"/>
    <mergeCell ref="D21:F21"/>
    <mergeCell ref="A22:F22"/>
    <mergeCell ref="B18:F18"/>
    <mergeCell ref="B19:F19"/>
    <mergeCell ref="I18:J18"/>
    <mergeCell ref="I20:J20"/>
    <mergeCell ref="D28:F28"/>
    <mergeCell ref="I21:J21"/>
    <mergeCell ref="I22:J22"/>
    <mergeCell ref="A2:J2"/>
    <mergeCell ref="G7:J7"/>
    <mergeCell ref="G10:J10"/>
    <mergeCell ref="G13:J13"/>
    <mergeCell ref="B3:D3"/>
    <mergeCell ref="F3:G3"/>
    <mergeCell ref="H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5.7109375" style="1" customWidth="1"/>
    <col min="2" max="2" width="9.140625" style="1" customWidth="1"/>
    <col min="3" max="6" width="12.7109375" style="1" customWidth="1"/>
    <col min="7" max="7" width="13.140625" style="22" bestFit="1" customWidth="1"/>
    <col min="8" max="8" width="8.7109375" style="1" customWidth="1"/>
    <col min="9" max="10" width="12.7109375" style="1" customWidth="1"/>
    <col min="11" max="16384" width="9.140625" style="1" customWidth="1"/>
  </cols>
  <sheetData>
    <row r="2" spans="1:10" ht="15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</row>
    <row r="3" spans="2:9" ht="15">
      <c r="B3" s="34" t="s">
        <v>6</v>
      </c>
      <c r="C3" s="34"/>
      <c r="D3" s="34"/>
      <c r="E3" s="1" t="s">
        <v>1</v>
      </c>
      <c r="F3" s="35">
        <v>100000</v>
      </c>
      <c r="G3" s="35"/>
      <c r="H3" s="32" t="s">
        <v>16</v>
      </c>
      <c r="I3" s="32"/>
    </row>
    <row r="4" spans="2:9" ht="15">
      <c r="B4" s="6"/>
      <c r="C4" s="6"/>
      <c r="D4" s="6"/>
      <c r="E4" s="1" t="s">
        <v>1</v>
      </c>
      <c r="F4" s="35">
        <v>100000</v>
      </c>
      <c r="G4" s="35"/>
      <c r="H4" s="32" t="s">
        <v>17</v>
      </c>
      <c r="I4" s="32"/>
    </row>
    <row r="5" spans="2:9" ht="15">
      <c r="B5" s="6"/>
      <c r="C5" s="6"/>
      <c r="D5" s="6"/>
      <c r="E5" s="1" t="s">
        <v>1</v>
      </c>
      <c r="F5" s="35">
        <v>100000</v>
      </c>
      <c r="G5" s="35"/>
      <c r="H5" s="32" t="s">
        <v>14</v>
      </c>
      <c r="I5" s="32"/>
    </row>
    <row r="7" spans="2:12" s="10" customFormat="1" ht="19.5" customHeight="1">
      <c r="B7" s="10" t="s">
        <v>13</v>
      </c>
      <c r="C7" s="40" t="s">
        <v>26</v>
      </c>
      <c r="D7" s="40"/>
      <c r="E7" s="40"/>
      <c r="F7" s="40"/>
      <c r="G7" s="19">
        <v>5</v>
      </c>
      <c r="H7" s="10" t="s">
        <v>27</v>
      </c>
      <c r="I7" s="42" t="s">
        <v>50</v>
      </c>
      <c r="J7" s="42"/>
      <c r="K7" s="12">
        <v>4</v>
      </c>
      <c r="L7" s="10" t="s">
        <v>27</v>
      </c>
    </row>
    <row r="8" spans="3:11" s="13" customFormat="1" ht="19.5" customHeight="1">
      <c r="C8" s="40" t="s">
        <v>29</v>
      </c>
      <c r="D8" s="40"/>
      <c r="E8" s="40"/>
      <c r="F8" s="40"/>
      <c r="G8" s="19">
        <v>1.5</v>
      </c>
      <c r="H8" s="10" t="s">
        <v>13</v>
      </c>
      <c r="K8" s="14"/>
    </row>
    <row r="9" spans="2:15" s="13" customFormat="1" ht="19.5" customHeight="1">
      <c r="B9" s="39" t="s">
        <v>30</v>
      </c>
      <c r="C9" s="39"/>
      <c r="D9" s="39"/>
      <c r="E9" s="39"/>
      <c r="F9" s="39"/>
      <c r="G9" s="19">
        <v>150</v>
      </c>
      <c r="H9" s="10" t="s">
        <v>27</v>
      </c>
      <c r="I9" s="39" t="s">
        <v>31</v>
      </c>
      <c r="J9" s="39"/>
      <c r="K9" s="39"/>
      <c r="L9" s="39"/>
      <c r="M9" s="39"/>
      <c r="N9" s="11">
        <v>180</v>
      </c>
      <c r="O9" s="13" t="s">
        <v>27</v>
      </c>
    </row>
    <row r="10" spans="3:14" s="13" customFormat="1" ht="19.5" customHeight="1">
      <c r="C10" s="39" t="s">
        <v>32</v>
      </c>
      <c r="D10" s="39"/>
      <c r="E10" s="39"/>
      <c r="F10" s="39"/>
      <c r="G10" s="20">
        <f>G9-2*G8*K7</f>
        <v>138</v>
      </c>
      <c r="H10" s="10" t="s">
        <v>27</v>
      </c>
      <c r="I10" s="39" t="s">
        <v>33</v>
      </c>
      <c r="J10" s="39"/>
      <c r="K10" s="39"/>
      <c r="L10" s="39"/>
      <c r="M10" s="39"/>
      <c r="N10" s="16">
        <f>N9-2*G8*K7</f>
        <v>168</v>
      </c>
    </row>
    <row r="11" spans="3:15" s="13" customFormat="1" ht="19.5" customHeight="1">
      <c r="C11" s="15"/>
      <c r="D11" s="15"/>
      <c r="E11" s="39" t="s">
        <v>18</v>
      </c>
      <c r="F11" s="39"/>
      <c r="G11" s="20">
        <f>G9*N9</f>
        <v>27000</v>
      </c>
      <c r="H11" s="13" t="s">
        <v>34</v>
      </c>
      <c r="I11" s="15"/>
      <c r="J11" s="15"/>
      <c r="K11" s="39" t="s">
        <v>35</v>
      </c>
      <c r="L11" s="39"/>
      <c r="M11" s="39"/>
      <c r="N11" s="16">
        <f>G10*N10</f>
        <v>23184</v>
      </c>
      <c r="O11" s="13" t="s">
        <v>34</v>
      </c>
    </row>
    <row r="12" spans="3:13" s="13" customFormat="1" ht="19.5" customHeight="1">
      <c r="C12" s="15"/>
      <c r="D12" s="15"/>
      <c r="E12" s="15"/>
      <c r="F12" s="15" t="s">
        <v>36</v>
      </c>
      <c r="G12" s="20">
        <f>INT((G11/4)/400)</f>
        <v>16</v>
      </c>
      <c r="H12" s="13" t="s">
        <v>20</v>
      </c>
      <c r="I12" s="16">
        <f>INT((((((G11/4)/400)-G12))*400)/100)</f>
        <v>3</v>
      </c>
      <c r="J12" s="13" t="s">
        <v>21</v>
      </c>
      <c r="K12" s="16">
        <f>ABS(G12*400+I12*100-G11/4)</f>
        <v>50</v>
      </c>
      <c r="L12" s="13" t="s">
        <v>22</v>
      </c>
      <c r="M12" s="15"/>
    </row>
    <row r="13" spans="3:13" s="13" customFormat="1" ht="19.5" customHeight="1">
      <c r="C13" s="15"/>
      <c r="D13" s="39" t="s">
        <v>43</v>
      </c>
      <c r="E13" s="39"/>
      <c r="F13" s="39"/>
      <c r="G13" s="19">
        <v>10</v>
      </c>
      <c r="H13" s="13" t="s">
        <v>20</v>
      </c>
      <c r="I13" s="16">
        <v>0</v>
      </c>
      <c r="J13" s="13" t="s">
        <v>21</v>
      </c>
      <c r="K13" s="16">
        <v>0</v>
      </c>
      <c r="L13" s="13" t="s">
        <v>22</v>
      </c>
      <c r="M13" s="15"/>
    </row>
    <row r="14" spans="3:13" s="13" customFormat="1" ht="19.5" customHeight="1">
      <c r="C14" s="39" t="s">
        <v>44</v>
      </c>
      <c r="D14" s="39"/>
      <c r="E14" s="39"/>
      <c r="F14" s="39"/>
      <c r="G14" s="20">
        <f>G12+G13</f>
        <v>26</v>
      </c>
      <c r="H14" s="13" t="s">
        <v>20</v>
      </c>
      <c r="I14" s="16">
        <f>I12</f>
        <v>3</v>
      </c>
      <c r="J14" s="13" t="s">
        <v>21</v>
      </c>
      <c r="K14" s="16">
        <f>K12</f>
        <v>50</v>
      </c>
      <c r="L14" s="13" t="s">
        <v>22</v>
      </c>
      <c r="M14" s="15"/>
    </row>
    <row r="15" spans="3:14" s="13" customFormat="1" ht="19.5" customHeight="1">
      <c r="C15" s="15"/>
      <c r="D15" s="40" t="s">
        <v>37</v>
      </c>
      <c r="E15" s="40"/>
      <c r="F15" s="40"/>
      <c r="G15" s="20">
        <f>(K7/3)*((G11+N11+(SQRT(G11*N11))))</f>
        <v>100271.13667947659</v>
      </c>
      <c r="H15" s="13" t="s">
        <v>14</v>
      </c>
      <c r="I15" s="41" t="s">
        <v>38</v>
      </c>
      <c r="J15" s="41"/>
      <c r="K15" s="41"/>
      <c r="L15" s="41"/>
      <c r="M15" s="41"/>
      <c r="N15" s="41"/>
    </row>
    <row r="16" spans="3:13" s="13" customFormat="1" ht="19.5" customHeight="1">
      <c r="C16" s="15"/>
      <c r="D16" s="40" t="s">
        <v>51</v>
      </c>
      <c r="E16" s="40"/>
      <c r="F16" s="40"/>
      <c r="G16" s="20">
        <f>G15-F5</f>
        <v>271.1366794765927</v>
      </c>
      <c r="H16" s="13" t="s">
        <v>14</v>
      </c>
      <c r="I16" s="41" t="s">
        <v>39</v>
      </c>
      <c r="J16" s="41"/>
      <c r="K16" s="41"/>
      <c r="L16" s="41"/>
      <c r="M16" s="41"/>
    </row>
    <row r="17" spans="3:13" s="17" customFormat="1" ht="19.5" customHeight="1">
      <c r="C17" s="18"/>
      <c r="D17" s="40" t="s">
        <v>52</v>
      </c>
      <c r="E17" s="40"/>
      <c r="F17" s="40"/>
      <c r="G17" s="20">
        <f>(G16/F5)*100</f>
        <v>0.2711366794765927</v>
      </c>
      <c r="H17" s="31" t="s">
        <v>46</v>
      </c>
      <c r="I17" s="37" t="s">
        <v>40</v>
      </c>
      <c r="J17" s="38"/>
      <c r="K17" s="38"/>
      <c r="L17" s="38"/>
      <c r="M17" s="38"/>
    </row>
    <row r="18" spans="3:13" s="17" customFormat="1" ht="19.5" customHeight="1">
      <c r="C18" s="18"/>
      <c r="D18" s="18"/>
      <c r="E18" s="18"/>
      <c r="F18" s="18"/>
      <c r="G18" s="21"/>
      <c r="I18" s="37" t="s">
        <v>41</v>
      </c>
      <c r="J18" s="38"/>
      <c r="K18" s="38"/>
      <c r="L18" s="38"/>
      <c r="M18" s="38"/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</sheetData>
  <sheetProtection/>
  <mergeCells count="26">
    <mergeCell ref="I15:N15"/>
    <mergeCell ref="A2:J2"/>
    <mergeCell ref="B3:D3"/>
    <mergeCell ref="F3:G3"/>
    <mergeCell ref="H3:I3"/>
    <mergeCell ref="F4:G4"/>
    <mergeCell ref="B9:F9"/>
    <mergeCell ref="I9:M9"/>
    <mergeCell ref="H4:I4"/>
    <mergeCell ref="C7:F7"/>
    <mergeCell ref="I16:M16"/>
    <mergeCell ref="I17:M17"/>
    <mergeCell ref="I7:J7"/>
    <mergeCell ref="C8:F8"/>
    <mergeCell ref="F5:G5"/>
    <mergeCell ref="H5:I5"/>
    <mergeCell ref="I18:M18"/>
    <mergeCell ref="D13:F13"/>
    <mergeCell ref="C14:F14"/>
    <mergeCell ref="C10:F10"/>
    <mergeCell ref="I10:M10"/>
    <mergeCell ref="E11:F11"/>
    <mergeCell ref="K11:M11"/>
    <mergeCell ref="D15:F15"/>
    <mergeCell ref="D16:F16"/>
    <mergeCell ref="D17:F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"/>
  <sheetViews>
    <sheetView zoomScale="70" zoomScaleNormal="70" zoomScalePageLayoutView="0" workbookViewId="0" topLeftCell="A1">
      <selection activeCell="M37" sqref="M37"/>
    </sheetView>
  </sheetViews>
  <sheetFormatPr defaultColWidth="9.140625" defaultRowHeight="12.75"/>
  <cols>
    <col min="1" max="1" width="5.7109375" style="26" customWidth="1"/>
    <col min="2" max="2" width="9.140625" style="26" customWidth="1"/>
    <col min="3" max="6" width="12.7109375" style="26" customWidth="1"/>
    <col min="7" max="7" width="13.140625" style="22" bestFit="1" customWidth="1"/>
    <col min="8" max="8" width="8.7109375" style="26" customWidth="1"/>
    <col min="9" max="10" width="12.7109375" style="26" customWidth="1"/>
    <col min="11" max="16384" width="9.140625" style="26" customWidth="1"/>
  </cols>
  <sheetData>
    <row r="2" spans="1:10" ht="15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</row>
    <row r="3" ht="15">
      <c r="G3" s="26"/>
    </row>
    <row r="4" spans="2:9" ht="15">
      <c r="B4" s="34" t="s">
        <v>6</v>
      </c>
      <c r="C4" s="34"/>
      <c r="D4" s="34"/>
      <c r="E4" s="26" t="s">
        <v>1</v>
      </c>
      <c r="F4" s="43">
        <v>5801</v>
      </c>
      <c r="G4" s="43"/>
      <c r="H4" s="32" t="s">
        <v>16</v>
      </c>
      <c r="I4" s="32"/>
    </row>
    <row r="5" spans="2:9" ht="15">
      <c r="B5" s="25"/>
      <c r="C5" s="25"/>
      <c r="D5" s="25"/>
      <c r="E5" s="26" t="s">
        <v>1</v>
      </c>
      <c r="F5" s="43"/>
      <c r="G5" s="43"/>
      <c r="H5" s="32" t="s">
        <v>17</v>
      </c>
      <c r="I5" s="32"/>
    </row>
    <row r="6" spans="2:9" ht="15">
      <c r="B6" s="25"/>
      <c r="C6" s="25"/>
      <c r="D6" s="25"/>
      <c r="E6" s="26" t="s">
        <v>1</v>
      </c>
      <c r="F6" s="43">
        <f>F4*1.11</f>
        <v>6439.110000000001</v>
      </c>
      <c r="G6" s="43"/>
      <c r="H6" s="32" t="s">
        <v>14</v>
      </c>
      <c r="I6" s="32"/>
    </row>
    <row r="8" spans="2:12" s="10" customFormat="1" ht="19.5" customHeight="1">
      <c r="B8" s="10" t="s">
        <v>13</v>
      </c>
      <c r="C8" s="40" t="s">
        <v>26</v>
      </c>
      <c r="D8" s="40"/>
      <c r="E8" s="40"/>
      <c r="F8" s="40"/>
      <c r="G8" s="27">
        <v>5</v>
      </c>
      <c r="H8" s="10" t="s">
        <v>27</v>
      </c>
      <c r="I8" s="42" t="s">
        <v>28</v>
      </c>
      <c r="J8" s="42"/>
      <c r="K8" s="12">
        <v>3</v>
      </c>
      <c r="L8" s="10" t="s">
        <v>27</v>
      </c>
    </row>
    <row r="9" spans="3:11" s="13" customFormat="1" ht="19.5" customHeight="1">
      <c r="C9" s="40" t="s">
        <v>29</v>
      </c>
      <c r="D9" s="40"/>
      <c r="E9" s="40"/>
      <c r="F9" s="40"/>
      <c r="G9" s="27">
        <v>2</v>
      </c>
      <c r="H9" s="10" t="s">
        <v>13</v>
      </c>
      <c r="K9" s="14"/>
    </row>
    <row r="10" spans="2:15" s="13" customFormat="1" ht="19.5" customHeight="1">
      <c r="B10" s="39" t="s">
        <v>30</v>
      </c>
      <c r="C10" s="39"/>
      <c r="D10" s="39"/>
      <c r="E10" s="39"/>
      <c r="F10" s="39"/>
      <c r="G10" s="27">
        <v>40</v>
      </c>
      <c r="H10" s="10" t="s">
        <v>27</v>
      </c>
      <c r="I10" s="39" t="s">
        <v>31</v>
      </c>
      <c r="J10" s="39"/>
      <c r="K10" s="39"/>
      <c r="L10" s="39"/>
      <c r="M10" s="39"/>
      <c r="N10" s="30">
        <v>70</v>
      </c>
      <c r="O10" s="13" t="s">
        <v>27</v>
      </c>
    </row>
    <row r="11" spans="3:14" s="13" customFormat="1" ht="19.5" customHeight="1">
      <c r="C11" s="39" t="s">
        <v>32</v>
      </c>
      <c r="D11" s="39"/>
      <c r="E11" s="39"/>
      <c r="F11" s="39"/>
      <c r="G11" s="28">
        <f>G10-2*G9*K8</f>
        <v>28</v>
      </c>
      <c r="H11" s="10" t="s">
        <v>27</v>
      </c>
      <c r="I11" s="39" t="s">
        <v>33</v>
      </c>
      <c r="J11" s="39"/>
      <c r="K11" s="39"/>
      <c r="L11" s="39"/>
      <c r="M11" s="39"/>
      <c r="N11" s="29">
        <f>N10-2*G9*K8</f>
        <v>58</v>
      </c>
    </row>
    <row r="12" spans="3:15" s="13" customFormat="1" ht="19.5" customHeight="1">
      <c r="C12" s="15"/>
      <c r="D12" s="15"/>
      <c r="E12" s="39" t="s">
        <v>18</v>
      </c>
      <c r="F12" s="39"/>
      <c r="G12" s="28">
        <f>G10*N10</f>
        <v>2800</v>
      </c>
      <c r="H12" s="13" t="s">
        <v>34</v>
      </c>
      <c r="I12" s="15"/>
      <c r="J12" s="15"/>
      <c r="K12" s="39" t="s">
        <v>35</v>
      </c>
      <c r="L12" s="39"/>
      <c r="M12" s="39"/>
      <c r="N12" s="29">
        <f>G11*N11</f>
        <v>1624</v>
      </c>
      <c r="O12" s="13" t="s">
        <v>34</v>
      </c>
    </row>
    <row r="13" spans="3:13" s="13" customFormat="1" ht="19.5" customHeight="1">
      <c r="C13" s="15"/>
      <c r="D13" s="15"/>
      <c r="E13" s="15"/>
      <c r="F13" s="15" t="s">
        <v>36</v>
      </c>
      <c r="G13" s="28">
        <f>INT((G12/4)/400)</f>
        <v>1</v>
      </c>
      <c r="H13" s="13" t="s">
        <v>20</v>
      </c>
      <c r="I13" s="29">
        <f>INT((((((G12/4)/400)-G13))*400)/100)</f>
        <v>3</v>
      </c>
      <c r="J13" s="13" t="s">
        <v>21</v>
      </c>
      <c r="K13" s="29">
        <f>ABS(G13*400+I13*100-G12/4)</f>
        <v>0</v>
      </c>
      <c r="L13" s="13" t="s">
        <v>22</v>
      </c>
      <c r="M13" s="15"/>
    </row>
    <row r="14" spans="3:13" s="13" customFormat="1" ht="19.5" customHeight="1">
      <c r="C14" s="15"/>
      <c r="D14" s="39" t="s">
        <v>43</v>
      </c>
      <c r="E14" s="39"/>
      <c r="F14" s="39"/>
      <c r="G14" s="27">
        <v>10</v>
      </c>
      <c r="H14" s="13" t="s">
        <v>20</v>
      </c>
      <c r="I14" s="29">
        <v>0</v>
      </c>
      <c r="J14" s="13" t="s">
        <v>21</v>
      </c>
      <c r="K14" s="29">
        <v>0</v>
      </c>
      <c r="L14" s="13" t="s">
        <v>22</v>
      </c>
      <c r="M14" s="15"/>
    </row>
    <row r="15" spans="3:13" s="13" customFormat="1" ht="19.5" customHeight="1">
      <c r="C15" s="39" t="s">
        <v>44</v>
      </c>
      <c r="D15" s="39"/>
      <c r="E15" s="39"/>
      <c r="F15" s="39"/>
      <c r="G15" s="28">
        <f>G13+G14</f>
        <v>11</v>
      </c>
      <c r="H15" s="13" t="s">
        <v>20</v>
      </c>
      <c r="I15" s="29">
        <f>I13</f>
        <v>3</v>
      </c>
      <c r="J15" s="13" t="s">
        <v>21</v>
      </c>
      <c r="K15" s="29">
        <f>K13</f>
        <v>0</v>
      </c>
      <c r="L15" s="13" t="s">
        <v>22</v>
      </c>
      <c r="M15" s="15"/>
    </row>
    <row r="16" spans="3:14" s="13" customFormat="1" ht="19.5" customHeight="1">
      <c r="C16" s="15"/>
      <c r="D16" s="40" t="s">
        <v>37</v>
      </c>
      <c r="E16" s="40"/>
      <c r="F16" s="40"/>
      <c r="G16" s="28">
        <f>(K8/3)*((G12+N12+(SQRT(G12*N12))))</f>
        <v>6556.416469641894</v>
      </c>
      <c r="H16" s="13" t="s">
        <v>14</v>
      </c>
      <c r="I16" s="41" t="s">
        <v>38</v>
      </c>
      <c r="J16" s="41"/>
      <c r="K16" s="41"/>
      <c r="L16" s="41"/>
      <c r="M16" s="41"/>
      <c r="N16" s="41"/>
    </row>
    <row r="17" spans="3:13" s="13" customFormat="1" ht="19.5" customHeight="1">
      <c r="C17" s="15"/>
      <c r="D17" s="15"/>
      <c r="E17" s="39" t="s">
        <v>48</v>
      </c>
      <c r="F17" s="39"/>
      <c r="G17" s="28">
        <f>((G16-F6)/F6)*100</f>
        <v>1.8217807995498332</v>
      </c>
      <c r="H17" s="13" t="s">
        <v>46</v>
      </c>
      <c r="I17" s="41" t="s">
        <v>39</v>
      </c>
      <c r="J17" s="41"/>
      <c r="K17" s="41"/>
      <c r="L17" s="41"/>
      <c r="M17" s="41"/>
    </row>
    <row r="18" spans="3:13" s="17" customFormat="1" ht="19.5" customHeight="1">
      <c r="C18" s="18"/>
      <c r="D18" s="18"/>
      <c r="E18" s="18"/>
      <c r="F18" s="18"/>
      <c r="G18" s="21"/>
      <c r="I18" s="37" t="s">
        <v>40</v>
      </c>
      <c r="J18" s="38"/>
      <c r="K18" s="38"/>
      <c r="L18" s="38"/>
      <c r="M18" s="38"/>
    </row>
    <row r="19" spans="3:13" s="17" customFormat="1" ht="19.5" customHeight="1">
      <c r="C19" s="18"/>
      <c r="D19" s="18"/>
      <c r="E19" s="18"/>
      <c r="F19" s="18"/>
      <c r="G19" s="21"/>
      <c r="I19" s="37" t="s">
        <v>41</v>
      </c>
      <c r="J19" s="38"/>
      <c r="K19" s="38"/>
      <c r="L19" s="38"/>
      <c r="M19" s="38"/>
    </row>
    <row r="20" ht="15"/>
    <row r="21" ht="15"/>
    <row r="22" ht="15"/>
    <row r="23" ht="15"/>
    <row r="24" ht="15"/>
    <row r="25" ht="15"/>
    <row r="26" ht="15"/>
    <row r="27" ht="15"/>
    <row r="28" ht="15"/>
  </sheetData>
  <sheetProtection/>
  <mergeCells count="25">
    <mergeCell ref="A2:J2"/>
    <mergeCell ref="B4:D4"/>
    <mergeCell ref="F4:G4"/>
    <mergeCell ref="H4:I4"/>
    <mergeCell ref="F5:G5"/>
    <mergeCell ref="H5:I5"/>
    <mergeCell ref="F6:G6"/>
    <mergeCell ref="H6:I6"/>
    <mergeCell ref="C8:F8"/>
    <mergeCell ref="I8:J8"/>
    <mergeCell ref="C9:F9"/>
    <mergeCell ref="B10:F10"/>
    <mergeCell ref="I10:M10"/>
    <mergeCell ref="C11:F11"/>
    <mergeCell ref="I11:M11"/>
    <mergeCell ref="E12:F12"/>
    <mergeCell ref="K12:M12"/>
    <mergeCell ref="D14:F14"/>
    <mergeCell ref="C15:F15"/>
    <mergeCell ref="D16:F16"/>
    <mergeCell ref="I16:N16"/>
    <mergeCell ref="I17:M17"/>
    <mergeCell ref="I18:M18"/>
    <mergeCell ref="I19:M19"/>
    <mergeCell ref="E17:F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user</cp:lastModifiedBy>
  <cp:lastPrinted>2011-01-06T06:15:32Z</cp:lastPrinted>
  <dcterms:created xsi:type="dcterms:W3CDTF">2010-04-22T14:21:13Z</dcterms:created>
  <dcterms:modified xsi:type="dcterms:W3CDTF">2014-04-03T08:59:35Z</dcterms:modified>
  <cp:category/>
  <cp:version/>
  <cp:contentType/>
  <cp:contentStatus/>
</cp:coreProperties>
</file>