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80" tabRatio="780" activeTab="3"/>
  </bookViews>
  <sheets>
    <sheet name="A01" sheetId="1" r:id="rId1"/>
    <sheet name="B01" sheetId="2" r:id="rId2"/>
    <sheet name="C01" sheetId="3" r:id="rId3"/>
    <sheet name="D01 vol by grid" sheetId="4" r:id="rId4"/>
    <sheet name="E01 moving schedule" sheetId="5" r:id="rId5"/>
    <sheet name="F01 average moving distance" sheetId="6" r:id="rId6"/>
    <sheet name="G01 tractor" sheetId="7" r:id="rId7"/>
  </sheets>
  <definedNames>
    <definedName name="_xlnm.Print_Area" localSheetId="5">'F01 average moving distance'!$A$1:$Q$57</definedName>
  </definedNames>
  <calcPr fullCalcOnLoad="1"/>
</workbook>
</file>

<file path=xl/sharedStrings.xml><?xml version="1.0" encoding="utf-8"?>
<sst xmlns="http://schemas.openxmlformats.org/spreadsheetml/2006/main" count="628" uniqueCount="281">
  <si>
    <t xml:space="preserve"> </t>
  </si>
  <si>
    <t>A</t>
  </si>
  <si>
    <t>B</t>
  </si>
  <si>
    <t>C</t>
  </si>
  <si>
    <t>D</t>
  </si>
  <si>
    <t>E</t>
  </si>
  <si>
    <t>H</t>
  </si>
  <si>
    <t>L</t>
  </si>
  <si>
    <t>Σ</t>
  </si>
  <si>
    <t>Hm</t>
  </si>
  <si>
    <t xml:space="preserve">       N</t>
  </si>
  <si>
    <t>Mean</t>
  </si>
  <si>
    <t>Row</t>
  </si>
  <si>
    <t>N to S</t>
  </si>
  <si>
    <t>∑</t>
  </si>
  <si>
    <t>=</t>
  </si>
  <si>
    <t>m / station</t>
  </si>
  <si>
    <t>ซึ่งจะทำให้การขุด หรือ ถม เกลี่ย ระหว่างหมุดต่างๆภายในพื้นที่น้อยที่สุด</t>
  </si>
  <si>
    <t xml:space="preserve">       S</t>
  </si>
  <si>
    <t>ค่าระดับที่ปรับแล้วที่จุดใดๆจะมีค่า ดังนี้</t>
  </si>
  <si>
    <t>ค่าระดับหลังจากปรับระดับแล้วที่จุดใดๆ</t>
  </si>
  <si>
    <t>a</t>
  </si>
  <si>
    <t>ค่าระดับหลังจากปรับระดับแล้วที่จุดกำเนิด</t>
  </si>
  <si>
    <t>x และ y</t>
  </si>
  <si>
    <t>ระยะทางในแนวแกน x และ y โดยนับเป็น หมุด หรือ แถวที่</t>
  </si>
  <si>
    <t>หาตำแหน่งกึ่งกลางของพื้นที่จากจุดกำเนิด</t>
  </si>
  <si>
    <t>Xm</t>
  </si>
  <si>
    <t xml:space="preserve"> =</t>
  </si>
  <si>
    <t>( 1 + 2 + 3 + 4 + 5 + 6 ) / 6</t>
  </si>
  <si>
    <t>station or row</t>
  </si>
  <si>
    <t>Ym</t>
  </si>
  <si>
    <t>(1 + 2 + 3 + 4 + 5) / 5</t>
  </si>
  <si>
    <t>ค่าเฉลี่ยของระดับทั้งแปลง</t>
  </si>
  <si>
    <t>m or msl หรือ รทก.</t>
  </si>
  <si>
    <t>หาค่าจุดกำเนิด a โดยการแทนค่าที่ทราบค่าแล้ว คือ ให้</t>
  </si>
  <si>
    <t>x</t>
  </si>
  <si>
    <t>y</t>
  </si>
  <si>
    <t>Gwe</t>
  </si>
  <si>
    <t>Gns</t>
  </si>
  <si>
    <t>และ</t>
  </si>
  <si>
    <t>จะได้</t>
  </si>
  <si>
    <t>m</t>
  </si>
  <si>
    <t>ดังนั้น ระดับหลังการปรับระดับแล้วที่หมุดใดๆ จะหาได้จาก</t>
  </si>
  <si>
    <t>North</t>
  </si>
  <si>
    <t>South</t>
  </si>
  <si>
    <t>W</t>
  </si>
  <si>
    <t>CUT</t>
  </si>
  <si>
    <t>-</t>
  </si>
  <si>
    <t>FILL</t>
  </si>
  <si>
    <t>+</t>
  </si>
  <si>
    <t>∑ CUT</t>
  </si>
  <si>
    <t>∑ FILL</t>
  </si>
  <si>
    <t>ข้อสังเกต</t>
  </si>
  <si>
    <t>กรณีที่ต้องตัดดินให้มากขึ้นเพื่อให้พอกับ Swell ในทางปฏิบัติให้ตัดดินทุกหมุดเพิ่มหมุดละ 1 ซม. ไปเรื่อยๆหลายๆรอบจนกว่าจะได้ Swell เท่ากับ</t>
  </si>
  <si>
    <t>เมตร</t>
  </si>
  <si>
    <t>พื้นที่ระหว่างหมุด</t>
  </si>
  <si>
    <t>ตารางเมตร</t>
  </si>
  <si>
    <t>ความถี่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</si>
  <si>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</si>
  <si>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</si>
  <si>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</si>
  <si>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</si>
  <si>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</si>
  <si>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</si>
  <si>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</si>
  <si>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</si>
  <si>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</si>
  <si>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</si>
  <si>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</si>
  <si>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</si>
  <si>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</si>
  <si>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</si>
  <si>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</si>
  <si>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</si>
  <si>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</si>
  <si>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</si>
  <si>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</si>
  <si>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</si>
  <si>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A/4</t>
  </si>
  <si>
    <t>Volume of Cut</t>
  </si>
  <si>
    <t>Volume of Fill</t>
  </si>
  <si>
    <t>หมุด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</si>
  <si>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</si>
  <si>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</si>
  <si>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</si>
  <si>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</si>
  <si>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</si>
  <si>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</si>
  <si>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</si>
  <si>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</si>
  <si>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</si>
  <si>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</si>
  <si>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Area Constant  A/4</t>
  </si>
  <si>
    <t>Depth of Cut</t>
  </si>
  <si>
    <t>Depth of Fill</t>
  </si>
  <si>
    <t>หรือ</t>
  </si>
  <si>
    <t>หน้า 2</t>
  </si>
  <si>
    <t>หน้า 3</t>
  </si>
  <si>
    <r>
      <t xml:space="preserve">a + (Gwe) </t>
    </r>
    <r>
      <rPr>
        <b/>
        <sz val="12"/>
        <rFont val="Calibri"/>
        <family val="2"/>
      </rPr>
      <t>×</t>
    </r>
    <r>
      <rPr>
        <b/>
        <i/>
        <sz val="12"/>
        <rFont val="Tahoma"/>
        <family val="2"/>
      </rPr>
      <t xml:space="preserve"> X   +  (Gns) </t>
    </r>
    <r>
      <rPr>
        <b/>
        <sz val="12"/>
        <rFont val="Calibri"/>
        <family val="2"/>
      </rPr>
      <t>× Y</t>
    </r>
  </si>
  <si>
    <t>station or column</t>
  </si>
  <si>
    <t>Productivity of Tractor</t>
  </si>
  <si>
    <t>Q</t>
  </si>
  <si>
    <t>LCM</t>
  </si>
  <si>
    <t>q</t>
  </si>
  <si>
    <t>Cm</t>
  </si>
  <si>
    <t>e</t>
  </si>
  <si>
    <t xml:space="preserve">Hourly Production </t>
  </si>
  <si>
    <t>ปริมาณงานที่ทำได้ต่อชั่วโมง</t>
  </si>
  <si>
    <t>LCM/Hr</t>
  </si>
  <si>
    <r>
      <t xml:space="preserve">q </t>
    </r>
    <r>
      <rPr>
        <sz val="11"/>
        <rFont val="Calibri"/>
        <family val="2"/>
      </rPr>
      <t>×</t>
    </r>
    <r>
      <rPr>
        <sz val="11"/>
        <rFont val="Tahoma"/>
        <family val="2"/>
      </rPr>
      <t xml:space="preserve"> N </t>
    </r>
    <r>
      <rPr>
        <sz val="11"/>
        <rFont val="Calibri"/>
        <family val="2"/>
      </rPr>
      <t>×</t>
    </r>
    <r>
      <rPr>
        <sz val="11"/>
        <rFont val="Tahoma"/>
        <family val="2"/>
      </rPr>
      <t xml:space="preserve"> E</t>
    </r>
  </si>
  <si>
    <r>
      <t xml:space="preserve">q </t>
    </r>
    <r>
      <rPr>
        <sz val="11"/>
        <rFont val="Calibri"/>
        <family val="2"/>
      </rPr>
      <t>×</t>
    </r>
    <r>
      <rPr>
        <sz val="11"/>
        <rFont val="Tahoma"/>
        <family val="2"/>
      </rPr>
      <t xml:space="preserve"> (60/Cm) </t>
    </r>
    <r>
      <rPr>
        <sz val="11"/>
        <rFont val="Calibri"/>
        <family val="2"/>
      </rPr>
      <t>× e</t>
    </r>
    <r>
      <rPr>
        <sz val="11"/>
        <rFont val="Tahoma"/>
        <family val="2"/>
      </rPr>
      <t xml:space="preserve"> </t>
    </r>
    <r>
      <rPr>
        <sz val="11"/>
        <rFont val="Calibri"/>
        <family val="2"/>
      </rPr>
      <t xml:space="preserve">× </t>
    </r>
    <r>
      <rPr>
        <sz val="11"/>
        <rFont val="Tahoma"/>
        <family val="2"/>
      </rPr>
      <t>E</t>
    </r>
  </si>
  <si>
    <r>
      <t xml:space="preserve">ปริมาณงานที่ทำได้ต่อ 1 รอบการทำงาน ซึ่ง </t>
    </r>
    <r>
      <rPr>
        <sz val="11"/>
        <rFont val="Calibri"/>
        <family val="2"/>
      </rPr>
      <t>≤</t>
    </r>
    <r>
      <rPr>
        <sz val="11"/>
        <rFont val="Tahoma"/>
        <family val="2"/>
      </rPr>
      <t xml:space="preserve"> Bucket volume</t>
    </r>
  </si>
  <si>
    <t>N</t>
  </si>
  <si>
    <t>จำนวนรอบการทำงานต่อ 1 ชั่วโมง</t>
  </si>
  <si>
    <t>60 นาที / Cm</t>
  </si>
  <si>
    <t>ระยะเวลาทำงานครบ 1 รอบ เป็น นาที</t>
  </si>
  <si>
    <t xml:space="preserve">Grade Factor </t>
  </si>
  <si>
    <t>เป็นการเพิ่ม หรือ ลด ปริมาณงานที่ทำได้เมื่อต้องดันดินขึ้น หรือ ลงเนิน</t>
  </si>
  <si>
    <t>ในกรณีทำงานบนพื้นที่ราบมีค่า = 1</t>
  </si>
  <si>
    <t>ไม่รวมระยะเวลาที่ติดเครื่องแล้วจอดรถทิ้งไว้เฉยๆ</t>
  </si>
  <si>
    <t>ระยะเวลาการทำงานของรถหลังจากติดเครื่องยนต์แล้วและทำงาน-ได้งาน  เฉยๆ</t>
  </si>
  <si>
    <t>ค่า E = 50 / 60 นาที = 0.8333 หรือ 83.33 %</t>
  </si>
  <si>
    <t xml:space="preserve">เช่น ถ้า 1 ชั่วโมง สามารถทำงานได้เพียง 50 นาที  </t>
  </si>
  <si>
    <t>q1 x a</t>
  </si>
  <si>
    <t>q1</t>
  </si>
  <si>
    <t>Blade Capacity ดูได้จาก Spec ของรถ</t>
  </si>
  <si>
    <t>Blade Factor ขึ้นอยู่กับวัสดุที่ดัน</t>
  </si>
  <si>
    <t>0.9 - 1.1</t>
  </si>
  <si>
    <t>กรณีดินทรายที่ไม่ได้บดอัด กองดิน หรือ ดินทั่วๆไป</t>
  </si>
  <si>
    <t>ขึ้นอยู่กับปัจจัยหลายประการ เช่น</t>
  </si>
  <si>
    <t>ระยะทางในการดันดิน</t>
  </si>
  <si>
    <t>ความเร็วรถในการเดินหน้า และ ถอยหลัง</t>
  </si>
  <si>
    <t>ระยะเวลาที่ใช้ในการเปลี่ยนเกียร์</t>
  </si>
  <si>
    <t>ซึ่งค่อนข้างยุ่งยากในการกะประมาณ</t>
  </si>
  <si>
    <t>Akira Hashimoto ตัวแทน JICA ทำงานที่ Irrigation Engineering Center หรือ IEC</t>
  </si>
  <si>
    <t>ได้ทำ Field Research เมื่อ 1990 ได้เสนอสมการหา Cycle Time of Tractor</t>
  </si>
  <si>
    <t xml:space="preserve">0.034L + 0.25 </t>
  </si>
  <si>
    <t>นาที</t>
  </si>
  <si>
    <t xml:space="preserve">Hualing Distance </t>
  </si>
  <si>
    <t>หรือ ระยะทางในการดันดิน</t>
  </si>
  <si>
    <t>ในทางปฏิบัติ ไม่เกิน 60 เมตร</t>
  </si>
  <si>
    <t>ตัวอย่าง</t>
  </si>
  <si>
    <t xml:space="preserve">Blade Capacity </t>
  </si>
  <si>
    <t xml:space="preserve">Blade Factor </t>
  </si>
  <si>
    <t>นาที    =</t>
  </si>
  <si>
    <t>Working Hour</t>
  </si>
  <si>
    <t>÷</t>
  </si>
  <si>
    <t>ชม.</t>
  </si>
  <si>
    <t>Quantity LCM / Productivity</t>
  </si>
  <si>
    <t>ค่าเช่ารถ</t>
  </si>
  <si>
    <t>บาท/ชม.</t>
  </si>
  <si>
    <t>ค่าน้ำมันเชื้อเพลิง</t>
  </si>
  <si>
    <t>ลิตร ต่อ แรงม้า ต่อ ชั่วโมง</t>
  </si>
  <si>
    <t>น้ำมันดีเซล</t>
  </si>
  <si>
    <t>น้ำมันเบนซิน</t>
  </si>
  <si>
    <t>ไม่คิดค่าซ่อมบำรุง</t>
  </si>
  <si>
    <t>ค่าล่วงเวลาคนขับรถ</t>
  </si>
  <si>
    <t>ทำงานชั่วโมงละ</t>
  </si>
  <si>
    <t>ทำงานบนพื้นราบ</t>
  </si>
  <si>
    <t xml:space="preserve">บาท </t>
  </si>
  <si>
    <t>ชั่วโมงงานล่วงเวลา</t>
  </si>
  <si>
    <t>บาท</t>
  </si>
  <si>
    <t>ราคาน้ำมันดีเซลต่อลิตร</t>
  </si>
  <si>
    <t>แรงม้าเครื่องยนต์</t>
  </si>
  <si>
    <t>รถแทรคเตอร์ 1 คัน ทำงานวันละ</t>
  </si>
  <si>
    <t>ใช้เวลาทำงานทั้งหมด</t>
  </si>
  <si>
    <t>วัน</t>
  </si>
  <si>
    <t>เหลือระยะเวลาทำล่วงเวลา</t>
  </si>
  <si>
    <t>ค่าจ้างคนขับรถเวลาปกติ</t>
  </si>
  <si>
    <t>เวลาทำงานปกติ</t>
  </si>
  <si>
    <t>รวมค่าใช้จ่ายเมื่อใช้รถแทรคเตอร์เครื่องยนดีเซลขนาด 120 แรงม้า</t>
  </si>
  <si>
    <t>ค่าน้ำมันหล่อลื่น</t>
  </si>
  <si>
    <t>จำนวน</t>
  </si>
  <si>
    <t>คัน</t>
  </si>
  <si>
    <t>ชั่วโมง</t>
  </si>
  <si>
    <t>ข้อสังเกตเกี่ยวกับการเช่าเครื่องจักรกลงานดิน</t>
  </si>
  <si>
    <t>ไม่นิยมเช่าเป็นชั่วโมง แต่นิยมเช่าเป็นช่วงเวลา เช่น 7 - 10 - 15 - 30 วัน เป็นต้น</t>
  </si>
  <si>
    <t>การทำงานต่อวันตามกฎหมาย คือ 8 ชั่วโมง มากกว่านี้ต้องจ่ายค่าล่วงเวลาให้คนขับ</t>
  </si>
  <si>
    <t>ไม่ต้องจ่ายค่าล่วงเวลาให้กับตัวรถเพราะเช่าเหมารวมชั่วโมง หรือ รวมระยะเวลาไว้แล้ว</t>
  </si>
  <si>
    <t>ค่าโรงพักรถ โรงซ่อมย่อย ห้องพักคนขับรถและผู้ช่วย ผู้เช่าเป็นผู้รับผิดชอบ</t>
  </si>
  <si>
    <t>ค่าซ่อมบำรุง อะไหล่ หรือ เครื่องจักรทดแทนกรณีรถเสียหาย ผู้ให้เช่ารับผิดชอบ</t>
  </si>
  <si>
    <t>Swell Factor</t>
  </si>
  <si>
    <t>ระยะทางและปริมาณการเคลื่อนย้ายดินทั้งหมดจาก Cut to Fill</t>
  </si>
  <si>
    <t>ระยะทางการเคลื่อนย้ายดินเฉลี่ย</t>
  </si>
  <si>
    <r>
      <t xml:space="preserve">ปริมาณงานที่ทำได้ต่อ 1 รอบการทำงาน ซึ่ง </t>
    </r>
    <r>
      <rPr>
        <sz val="11"/>
        <rFont val="Calibri"/>
        <family val="2"/>
      </rPr>
      <t>≤</t>
    </r>
    <r>
      <rPr>
        <sz val="11"/>
        <rFont val="Tahoma"/>
        <family val="2"/>
      </rPr>
      <t xml:space="preserve"> Bucket volume   LCM</t>
    </r>
  </si>
  <si>
    <t>S x S</t>
  </si>
  <si>
    <t>(H)</t>
  </si>
  <si>
    <t xml:space="preserve">(S) </t>
  </si>
  <si>
    <t>(S x H)</t>
  </si>
  <si>
    <t>(S x S)</t>
  </si>
  <si>
    <t>(S)</t>
  </si>
  <si>
    <t>W to E (SxH)</t>
  </si>
  <si>
    <t xml:space="preserve">      ∑Sx∑S =</t>
  </si>
  <si>
    <t>∑S x ∑S =</t>
  </si>
  <si>
    <t>ที่จุด Centroid ของพื้นที่</t>
  </si>
  <si>
    <t>msl</t>
  </si>
  <si>
    <t>สูตรการหาความลาดเทตามแนวเหนือใต้และตะวันตกตะวันออก</t>
  </si>
  <si>
    <t>ตามตัวอย่างนี้จะตัดหรือขุดดินให้มากขึ้นอีกหมุดละ -0.02 ม. หรือ -2 ซม. โดยเอา -0.02 นำไป + เข้ากับระดับใหม่ของทุกหมุด</t>
  </si>
  <si>
    <t>∑C/∑F</t>
  </si>
  <si>
    <t>∑F</t>
  </si>
  <si>
    <t>ค่าระดับเฉลี่ย Hm เดิมก่อนการปรับแก้ค่าใดๆ</t>
  </si>
  <si>
    <t>โดยยังคงให้ความลาดเทคงที่อยู่เหมือนเดิม แต่ค่า Hm จะลดลงจากเดิมอีก 0.02 ม.</t>
  </si>
  <si>
    <t>ในกรณีที่ใช้ทศนิยม 3 ตำแหน่ง  ขั้นตอนนี้ผลรวมของดินตัดหรือ CUT ควรจะต้องเท่ากับผลรวมของดินถม หรือ FILL กรณียังไม่เผื่อกรณี Swell</t>
  </si>
  <si>
    <t>แต่ถ้ามีการใช้ทศนิยม 1-2 ตำแหน่ง อาจทำให้อัตราส่วนระหว่างผลรวมของดินตัด ไม่เท่ากับ ผลรวมของดินถม ก็อาจเป็นได้</t>
  </si>
  <si>
    <t>กรณีที่จะต้องมีการนำค่า Swell มาพิจารณาด้วย จะต้องตัดดินให้มากขึ้นและถมดินให้น้อยลง ซึ่งโดยหลักการแล้วสามารถทำได้หลายวิธี</t>
  </si>
  <si>
    <t>การคงค่า Gns &amp; Gwe ให้มีค่าเท่าเดิม แต่ลดค่าระดับของ Hm ลงทั้ง Plane ซึ่งทำให้ต้องตัดดินให้มากขึ้นและถมดินน้อยลง</t>
  </si>
  <si>
    <t>ตารางแสดงค่าระดับดินเดิมก่อนดำเนินการใดๆ</t>
  </si>
  <si>
    <t xml:space="preserve"> ม. หรือจะแทนค่าด้วยสมการข้างบนก็ได้</t>
  </si>
  <si>
    <r>
      <t xml:space="preserve">ตารางแสดงค่าระดับดินเดิม ระดับดินใหม่ที่ทำให้ </t>
    </r>
    <r>
      <rPr>
        <b/>
        <sz val="12"/>
        <rFont val="Calibri"/>
        <family val="2"/>
      </rPr>
      <t>∑cut = ∑fill และความลึกของดินตัด หรือ ถม แต่ละหมุด</t>
    </r>
  </si>
  <si>
    <t>รถแทรคเตอร์ขนาดเล็ก เช่น Farm Tractor</t>
  </si>
  <si>
    <t>ค่าน้ำมัน ค่าน้ำมันหล่อลื่นและไส้กรอง ผู้เช่าเป็นผู้รับผิดชอบ หรือ ขึ้นอยู่กับข้อตกลง</t>
  </si>
  <si>
    <t>ฯลฯ</t>
  </si>
  <si>
    <t xml:space="preserve">เช่น การเปลี่ยนค่า Gns &amp; Gwe โดยให้ระดับของ Hm คงที่ วิธีนี้การคำนวณจะค่อนข้างยุ่งยาก ดังนั้น ในทางปฏิบัติจึงมักนิยมใช้อีกวิธีหนึ่งคือ </t>
  </si>
  <si>
    <t>หรือ ใกล้เคียงกับที่ต้องการมากที่สุด แต่ไม่ควรตัดดินให้ลึกน้อยกว่าครั้งละ 1 ซม. เพราะจะเสียเวลาในการคำนวณมาก</t>
  </si>
  <si>
    <t>หน้า 1</t>
  </si>
  <si>
    <t>หน้า 5</t>
  </si>
  <si>
    <t>หน้า 16</t>
  </si>
  <si>
    <t>หน้า 18</t>
  </si>
  <si>
    <t>ระยะทางในการดันดินแต่ละครั้งไม่ควรเกินระยะห่างระหว่างหมุด</t>
  </si>
  <si>
    <t>∑(H)</t>
  </si>
  <si>
    <t>∑(S)^2</t>
  </si>
  <si>
    <t>n</t>
  </si>
  <si>
    <t>∑(SH)</t>
  </si>
  <si>
    <t>∑(S^2)</t>
  </si>
  <si>
    <t>∑(S)</t>
  </si>
  <si>
    <t>(∑S)^2</t>
  </si>
  <si>
    <t xml:space="preserve">เครื่องหมาย  </t>
  </si>
  <si>
    <t>หมายถึง</t>
  </si>
  <si>
    <t>มีความลาดเทจาก</t>
  </si>
  <si>
    <t>S to N</t>
  </si>
  <si>
    <t>W to E</t>
  </si>
  <si>
    <t>E to W</t>
  </si>
  <si>
    <t>จะเห็นว่าระดับของหมุดถัดไปตามแนวแกน X จะ ลดลง หรือ เพิ่มขึ้น จากหมุดก่อนหน้า</t>
  </si>
  <si>
    <t>จะเห็นว่าระดับของหมุดถัดไปตามแนวแกน Y จะ ลดลง หรือ เพิ่มขึ้น จากหมุดก่อนหน้า</t>
  </si>
  <si>
    <t xml:space="preserve">ตารางแสดงค่าระดับดินเดิม ระดับดินใหม่ที่ทำให้    </t>
  </si>
  <si>
    <t>∑cut</t>
  </si>
  <si>
    <t>และความลึกของดินตัด หรือ ถม แต่ละหมุด</t>
  </si>
  <si>
    <t>เมื่อคิดปริมาตรระหว่างหมุดและขอบแปลงโดยรอบ</t>
  </si>
  <si>
    <t>from grid</t>
  </si>
  <si>
    <t>depth - cm</t>
  </si>
  <si>
    <t>to grid</t>
  </si>
  <si>
    <t>ค่าน้ำมันหล่อลื่น 10 %</t>
  </si>
  <si>
    <t>Pratt</t>
  </si>
  <si>
    <t>บาท     ของค่าน้ำมันเชื้อเพลิงพร้อมไส้กรอง</t>
  </si>
  <si>
    <t>แรงม้า</t>
  </si>
  <si>
    <t>กรณีที่เป็นดินเหนียวค่า Swell จะมีค่าอยู่ระหว่าง 10 % - 30 % และค่า Shrinkage จะอยู่ที่ประมาณ 10 %  โดยค่าจริงจะหาได้จากห้อง lab</t>
  </si>
  <si>
    <t>ระดับดินใหม่ที่จุด (x1,y1) หลังการคำนวณปรับแก้ครั้งแรก</t>
  </si>
  <si>
    <t xml:space="preserve">ซึ่งทำให้ </t>
  </si>
  <si>
    <t xml:space="preserve">ถ้าลดค่าระดับเฉลี่ย Hm ลงอีก </t>
  </si>
  <si>
    <t>เป็น</t>
  </si>
  <si>
    <t xml:space="preserve">∑C </t>
  </si>
  <si>
    <t xml:space="preserve">ค่าระดับใหม่ที่จุด </t>
  </si>
  <si>
    <t>X</t>
  </si>
  <si>
    <t>Y</t>
  </si>
  <si>
    <t>ทศนิยม 2 ตำแหน่ง</t>
  </si>
  <si>
    <t>ระยะทางระหว่างหมุดตามแกน X</t>
  </si>
  <si>
    <t>ระยะทางระหว่างหมุดตามแกน Y</t>
  </si>
  <si>
    <t>ตร.ม.</t>
  </si>
  <si>
    <t>ระยะห่างตามแนวแกน X</t>
  </si>
  <si>
    <t>ระยะห่างตามแนวแกน Y</t>
  </si>
  <si>
    <t>โดยรอบ</t>
  </si>
  <si>
    <t>ส่วนละ</t>
  </si>
  <si>
    <t>ระดับดินใหม่ที่จุด (x1,y1) หลังการลด Hm</t>
  </si>
  <si>
    <t>ตารางแสดงการเคลื่อนย้ายดินเฉลี่ย</t>
  </si>
  <si>
    <t>ต้องการใช้กรณีใด ให้เติมสีที่กรณีนั้นให้เต็มช่อง</t>
  </si>
  <si>
    <t>กรณี</t>
  </si>
  <si>
    <t>2 - way slope</t>
  </si>
  <si>
    <t xml:space="preserve">      Gwe  =</t>
  </si>
  <si>
    <t>Gns &amp; Gwe</t>
  </si>
  <si>
    <t xml:space="preserve"> ได้จากการคำนวณก่อนหน้า</t>
  </si>
  <si>
    <t>volume of cut</t>
  </si>
  <si>
    <t>distance x volume</t>
  </si>
  <si>
    <t>พื้นที่ระหว่างหมุดทั้ง 4 มุม</t>
  </si>
  <si>
    <t>depth of cut to be moved</t>
  </si>
  <si>
    <t>from Cut - cm - to Fill with swell</t>
  </si>
  <si>
    <t>m x LCM</t>
  </si>
  <si>
    <t>distance to move</t>
  </si>
  <si>
    <t>line W - E</t>
  </si>
  <si>
    <t>line N - S</t>
  </si>
  <si>
    <t>true length</t>
  </si>
  <si>
    <t>LCM = area x depth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</si>
</sst>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0.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5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i/>
      <sz val="12"/>
      <name val="Tahoma"/>
      <family val="2"/>
    </font>
    <font>
      <sz val="12"/>
      <name val="Calibri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Tahoma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8" fontId="2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8" fontId="1" fillId="0" borderId="29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3" xfId="0" applyFont="1" applyFill="1" applyBorder="1" applyAlignment="1">
      <alignment/>
    </xf>
    <xf numFmtId="188" fontId="12" fillId="0" borderId="23" xfId="0" applyNumberFormat="1" applyFont="1" applyBorder="1" applyAlignment="1">
      <alignment horizontal="center"/>
    </xf>
    <xf numFmtId="188" fontId="12" fillId="7" borderId="23" xfId="0" applyNumberFormat="1" applyFont="1" applyFill="1" applyBorder="1" applyAlignment="1">
      <alignment horizontal="center"/>
    </xf>
    <xf numFmtId="1" fontId="12" fillId="7" borderId="23" xfId="0" applyNumberFormat="1" applyFont="1" applyFill="1" applyBorder="1" applyAlignment="1">
      <alignment horizontal="center"/>
    </xf>
    <xf numFmtId="1" fontId="12" fillId="32" borderId="23" xfId="0" applyNumberFormat="1" applyFont="1" applyFill="1" applyBorder="1" applyAlignment="1">
      <alignment horizontal="center"/>
    </xf>
    <xf numFmtId="0" fontId="12" fillId="32" borderId="23" xfId="0" applyFont="1" applyFill="1" applyBorder="1" applyAlignment="1">
      <alignment horizontal="right"/>
    </xf>
    <xf numFmtId="2" fontId="12" fillId="7" borderId="23" xfId="0" applyNumberFormat="1" applyFont="1" applyFill="1" applyBorder="1" applyAlignment="1">
      <alignment horizontal="right"/>
    </xf>
    <xf numFmtId="1" fontId="12" fillId="32" borderId="23" xfId="0" applyNumberFormat="1" applyFont="1" applyFill="1" applyBorder="1" applyAlignment="1">
      <alignment horizontal="right"/>
    </xf>
    <xf numFmtId="0" fontId="12" fillId="7" borderId="23" xfId="0" applyFont="1" applyFill="1" applyBorder="1" applyAlignment="1">
      <alignment horizontal="right"/>
    </xf>
    <xf numFmtId="2" fontId="12" fillId="7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textRotation="180"/>
    </xf>
    <xf numFmtId="2" fontId="49" fillId="0" borderId="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4" fillId="3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 textRotation="180"/>
    </xf>
    <xf numFmtId="0" fontId="4" fillId="0" borderId="23" xfId="0" applyFon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190" fontId="3" fillId="0" borderId="0" xfId="0" applyNumberFormat="1" applyFont="1" applyAlignment="1">
      <alignment horizontal="center" vertical="center"/>
    </xf>
    <xf numFmtId="2" fontId="4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2" fillId="7" borderId="23" xfId="36" applyFont="1" applyFill="1" applyBorder="1" applyAlignment="1">
      <alignment vertical="center"/>
    </xf>
    <xf numFmtId="43" fontId="12" fillId="7" borderId="23" xfId="36" applyFont="1" applyFill="1" applyBorder="1" applyAlignment="1">
      <alignment/>
    </xf>
    <xf numFmtId="0" fontId="3" fillId="0" borderId="0" xfId="0" applyFont="1" applyAlignment="1">
      <alignment horizontal="right"/>
    </xf>
    <xf numFmtId="188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32" borderId="23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0" borderId="0" xfId="0" applyFont="1" applyAlignment="1">
      <alignment textRotation="180"/>
    </xf>
    <xf numFmtId="188" fontId="4" fillId="7" borderId="23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190" fontId="4" fillId="32" borderId="23" xfId="0" applyNumberFormat="1" applyFont="1" applyFill="1" applyBorder="1" applyAlignment="1">
      <alignment horizontal="center"/>
    </xf>
    <xf numFmtId="188" fontId="4" fillId="0" borderId="0" xfId="0" applyNumberFormat="1" applyFont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188" fontId="4" fillId="33" borderId="0" xfId="0" applyNumberFormat="1" applyFont="1" applyFill="1" applyAlignment="1">
      <alignment horizontal="center"/>
    </xf>
    <xf numFmtId="188" fontId="4" fillId="18" borderId="23" xfId="0" applyNumberFormat="1" applyFont="1" applyFill="1" applyBorder="1" applyAlignment="1">
      <alignment horizontal="center"/>
    </xf>
    <xf numFmtId="188" fontId="4" fillId="18" borderId="0" xfId="0" applyNumberFormat="1" applyFont="1" applyFill="1" applyAlignment="1">
      <alignment horizontal="center"/>
    </xf>
    <xf numFmtId="188" fontId="4" fillId="18" borderId="18" xfId="0" applyNumberFormat="1" applyFont="1" applyFill="1" applyBorder="1" applyAlignment="1">
      <alignment horizontal="center"/>
    </xf>
    <xf numFmtId="188" fontId="4" fillId="18" borderId="0" xfId="0" applyNumberFormat="1" applyFont="1" applyFill="1" applyAlignment="1">
      <alignment horizontal="center" vertical="center"/>
    </xf>
    <xf numFmtId="2" fontId="4" fillId="7" borderId="23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/>
    </xf>
    <xf numFmtId="1" fontId="4" fillId="34" borderId="34" xfId="0" applyNumberFormat="1" applyFont="1" applyFill="1" applyBorder="1" applyAlignment="1">
      <alignment horizontal="center" vertical="center"/>
    </xf>
    <xf numFmtId="188" fontId="4" fillId="34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4" fillId="6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4" fillId="7" borderId="23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180"/>
    </xf>
    <xf numFmtId="0" fontId="3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189" fontId="4" fillId="32" borderId="25" xfId="0" applyNumberFormat="1" applyFont="1" applyFill="1" applyBorder="1" applyAlignment="1">
      <alignment horizontal="center"/>
    </xf>
    <xf numFmtId="189" fontId="4" fillId="32" borderId="34" xfId="0" applyNumberFormat="1" applyFont="1" applyFill="1" applyBorder="1" applyAlignment="1">
      <alignment horizontal="center"/>
    </xf>
    <xf numFmtId="190" fontId="4" fillId="32" borderId="25" xfId="0" applyNumberFormat="1" applyFont="1" applyFill="1" applyBorder="1" applyAlignment="1">
      <alignment horizontal="center"/>
    </xf>
    <xf numFmtId="190" fontId="4" fillId="32" borderId="3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188" fontId="4" fillId="7" borderId="23" xfId="0" applyNumberFormat="1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4" fillId="7" borderId="34" xfId="0" applyNumberFormat="1" applyFont="1" applyFill="1" applyBorder="1" applyAlignment="1">
      <alignment horizontal="center" vertical="center"/>
    </xf>
    <xf numFmtId="2" fontId="4" fillId="7" borderId="23" xfId="0" applyNumberFormat="1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188" fontId="4" fillId="19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188" fontId="12" fillId="7" borderId="2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101</xdr:row>
      <xdr:rowOff>0</xdr:rowOff>
    </xdr:from>
    <xdr:ext cx="1790700" cy="571500"/>
    <xdr:sp fLocksText="0">
      <xdr:nvSpPr>
        <xdr:cNvPr id="1" name="TextBox 4"/>
        <xdr:cNvSpPr txBox="1">
          <a:spLocks noChangeArrowheads="1"/>
        </xdr:cNvSpPr>
      </xdr:nvSpPr>
      <xdr:spPr>
        <a:xfrm>
          <a:off x="895350" y="19240500"/>
          <a:ext cx="1790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101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171575" y="1924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790700" cy="571500"/>
    <xdr:sp fLocksText="0">
      <xdr:nvSpPr>
        <xdr:cNvPr id="3" name="TextBox 5"/>
        <xdr:cNvSpPr txBox="1">
          <a:spLocks noChangeArrowheads="1"/>
        </xdr:cNvSpPr>
      </xdr:nvSpPr>
      <xdr:spPr>
        <a:xfrm>
          <a:off x="895350" y="19240500"/>
          <a:ext cx="1790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101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171575" y="1924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O39"/>
  <sheetViews>
    <sheetView zoomScale="55" zoomScaleNormal="55" zoomScalePageLayoutView="0" workbookViewId="0" topLeftCell="A1">
      <selection activeCell="M48" sqref="M48"/>
    </sheetView>
  </sheetViews>
  <sheetFormatPr defaultColWidth="6.7109375" defaultRowHeight="15" customHeight="1"/>
  <cols>
    <col min="1" max="2" width="6.7109375" style="1" customWidth="1"/>
    <col min="3" max="3" width="8.7109375" style="1" customWidth="1"/>
    <col min="4" max="4" width="5.00390625" style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9.140625" style="1" bestFit="1" customWidth="1"/>
    <col min="13" max="13" width="3.7109375" style="1" customWidth="1"/>
    <col min="14" max="14" width="10.140625" style="1" bestFit="1" customWidth="1"/>
    <col min="15" max="15" width="3.7109375" style="1" customWidth="1"/>
    <col min="16" max="16" width="9.140625" style="1" bestFit="1" customWidth="1"/>
    <col min="17" max="17" width="3.7109375" style="1" customWidth="1"/>
    <col min="18" max="18" width="8.7109375" style="1" customWidth="1"/>
    <col min="19" max="19" width="10.7109375" style="1" bestFit="1" customWidth="1"/>
    <col min="20" max="20" width="6.7109375" style="1" customWidth="1"/>
    <col min="21" max="21" width="9.140625" style="1" bestFit="1" customWidth="1"/>
    <col min="22" max="22" width="8.28125" style="1" bestFit="1" customWidth="1"/>
    <col min="23" max="24" width="6.7109375" style="1" customWidth="1"/>
    <col min="25" max="25" width="10.7109375" style="1" customWidth="1"/>
    <col min="26" max="26" width="6.7109375" style="1" customWidth="1"/>
    <col min="27" max="28" width="10.7109375" style="1" customWidth="1"/>
    <col min="29" max="30" width="6.7109375" style="1" customWidth="1"/>
    <col min="31" max="31" width="10.7109375" style="1" customWidth="1"/>
    <col min="32" max="16384" width="6.7109375" style="1" customWidth="1"/>
  </cols>
  <sheetData>
    <row r="5" spans="23:41" ht="15" customHeight="1"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3:41" ht="19.5" customHeight="1">
      <c r="C6" s="20" t="s">
        <v>10</v>
      </c>
      <c r="D6" s="20"/>
      <c r="E6" s="180" t="s">
        <v>206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W6" s="19"/>
      <c r="X6" s="120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3:41" ht="15" customHeight="1">
      <c r="C7" s="1" t="s">
        <v>0</v>
      </c>
      <c r="D7" s="17"/>
      <c r="R7" s="8"/>
      <c r="S7" s="21" t="s">
        <v>0</v>
      </c>
      <c r="T7" s="8"/>
      <c r="U7" s="8"/>
      <c r="V7" s="8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3:41" ht="15" customHeight="1">
      <c r="C8" s="15"/>
      <c r="D8" s="16"/>
      <c r="E8" s="15"/>
      <c r="F8" s="15">
        <v>1</v>
      </c>
      <c r="G8" s="15"/>
      <c r="H8" s="15">
        <v>2</v>
      </c>
      <c r="I8" s="15"/>
      <c r="J8" s="15">
        <v>3</v>
      </c>
      <c r="K8" s="15"/>
      <c r="L8" s="15">
        <v>4</v>
      </c>
      <c r="M8" s="15"/>
      <c r="N8" s="15">
        <v>5</v>
      </c>
      <c r="O8" s="15"/>
      <c r="P8" s="15">
        <v>6</v>
      </c>
      <c r="Q8" s="15"/>
      <c r="R8" s="71" t="s">
        <v>8</v>
      </c>
      <c r="S8" s="71" t="s">
        <v>11</v>
      </c>
      <c r="T8" s="71" t="s">
        <v>12</v>
      </c>
      <c r="U8" s="71" t="s">
        <v>13</v>
      </c>
      <c r="V8" s="72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3:41" ht="15" customHeight="1" thickBot="1">
      <c r="C9" s="18"/>
      <c r="R9" s="68"/>
      <c r="S9" s="68" t="s">
        <v>186</v>
      </c>
      <c r="T9" s="68" t="s">
        <v>187</v>
      </c>
      <c r="U9" s="68" t="s">
        <v>188</v>
      </c>
      <c r="V9" s="68" t="s">
        <v>189</v>
      </c>
      <c r="W9" s="19"/>
      <c r="X9" s="180" t="s">
        <v>196</v>
      </c>
      <c r="Y9" s="180"/>
      <c r="Z9" s="180"/>
      <c r="AA9" s="180"/>
      <c r="AB9" s="180"/>
      <c r="AC9" s="180"/>
      <c r="AD9" s="180"/>
      <c r="AE9" s="180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3:41" ht="15" customHeight="1">
      <c r="C10" s="18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S10" s="70"/>
      <c r="U10" s="70"/>
      <c r="V10" s="7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3:41" ht="15" customHeight="1">
      <c r="C11" s="18" t="s">
        <v>1</v>
      </c>
      <c r="E11" s="7"/>
      <c r="F11" s="8">
        <v>2.82</v>
      </c>
      <c r="G11" s="8"/>
      <c r="H11" s="8">
        <v>2.55</v>
      </c>
      <c r="I11" s="8"/>
      <c r="J11" s="9">
        <v>2.4</v>
      </c>
      <c r="K11" s="8"/>
      <c r="L11" s="8">
        <v>2.52</v>
      </c>
      <c r="M11" s="8"/>
      <c r="N11" s="9">
        <v>2.48</v>
      </c>
      <c r="O11" s="8"/>
      <c r="P11" s="8">
        <v>2.42</v>
      </c>
      <c r="Q11" s="10"/>
      <c r="R11" s="3">
        <f>SUM(F11:Q11)</f>
        <v>15.19</v>
      </c>
      <c r="S11" s="73">
        <f>R11/6</f>
        <v>2.5316666666666667</v>
      </c>
      <c r="T11" s="1">
        <v>1</v>
      </c>
      <c r="U11" s="73">
        <f>T11*S11</f>
        <v>2.5316666666666667</v>
      </c>
      <c r="V11" s="72">
        <f>T11*T11</f>
        <v>1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3:41" ht="15" customHeight="1">
      <c r="C12" s="18"/>
      <c r="E12" s="7"/>
      <c r="F12" s="8"/>
      <c r="G12" s="8"/>
      <c r="H12" s="8"/>
      <c r="I12" s="8"/>
      <c r="J12" s="8"/>
      <c r="K12" s="8"/>
      <c r="L12" s="8"/>
      <c r="M12" s="8"/>
      <c r="N12" s="9"/>
      <c r="O12" s="8"/>
      <c r="P12" s="8"/>
      <c r="Q12" s="10"/>
      <c r="R12" s="69"/>
      <c r="S12" s="74"/>
      <c r="T12" s="15"/>
      <c r="U12" s="74" t="s">
        <v>0</v>
      </c>
      <c r="V12" s="7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3:41" ht="15" customHeight="1">
      <c r="C13" s="18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0"/>
      <c r="R13" s="3" t="s">
        <v>0</v>
      </c>
      <c r="S13" s="72"/>
      <c r="U13" s="72" t="s">
        <v>0</v>
      </c>
      <c r="V13" s="70"/>
      <c r="W13" s="19"/>
      <c r="X13" s="19"/>
      <c r="Y13" s="47" t="s">
        <v>222</v>
      </c>
      <c r="Z13" s="29" t="s">
        <v>15</v>
      </c>
      <c r="AA13" s="29">
        <f>U25</f>
        <v>38.01</v>
      </c>
      <c r="AB13" s="134" t="s">
        <v>224</v>
      </c>
      <c r="AC13" s="19" t="s">
        <v>15</v>
      </c>
      <c r="AD13" s="19">
        <f>T25</f>
        <v>15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3:41" ht="15" customHeight="1">
      <c r="C14" s="18" t="s">
        <v>2</v>
      </c>
      <c r="E14" s="7"/>
      <c r="F14" s="8">
        <v>3.21</v>
      </c>
      <c r="G14" s="8"/>
      <c r="H14" s="8">
        <v>2.88</v>
      </c>
      <c r="I14" s="8"/>
      <c r="J14" s="8">
        <v>2.48</v>
      </c>
      <c r="K14" s="8"/>
      <c r="L14" s="8">
        <v>2.4</v>
      </c>
      <c r="M14" s="8"/>
      <c r="N14" s="8">
        <v>2.58</v>
      </c>
      <c r="O14" s="8"/>
      <c r="P14" s="8">
        <v>2.45</v>
      </c>
      <c r="Q14" s="10"/>
      <c r="R14" s="3">
        <f>SUM(F14:Q14)</f>
        <v>16</v>
      </c>
      <c r="S14" s="73">
        <f>R14/6</f>
        <v>2.6666666666666665</v>
      </c>
      <c r="T14" s="1">
        <v>2</v>
      </c>
      <c r="U14" s="73">
        <f>T14*S14</f>
        <v>5.333333333333333</v>
      </c>
      <c r="V14" s="72">
        <f>T14*T14</f>
        <v>4</v>
      </c>
      <c r="W14" s="19"/>
      <c r="X14" s="19"/>
      <c r="Y14" s="47" t="s">
        <v>219</v>
      </c>
      <c r="Z14" s="29" t="s">
        <v>15</v>
      </c>
      <c r="AA14" s="29">
        <f>S25</f>
        <v>12.801666666666666</v>
      </c>
      <c r="AB14" s="134" t="s">
        <v>225</v>
      </c>
      <c r="AC14" s="19" t="s">
        <v>15</v>
      </c>
      <c r="AD14" s="19">
        <f>T26</f>
        <v>225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3:41" ht="15" customHeight="1">
      <c r="C15" s="18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69"/>
      <c r="S15" s="74"/>
      <c r="T15" s="15"/>
      <c r="U15" s="74" t="s">
        <v>0</v>
      </c>
      <c r="V15" s="74"/>
      <c r="W15" s="19"/>
      <c r="X15" s="186" t="s">
        <v>223</v>
      </c>
      <c r="Y15" s="186"/>
      <c r="Z15" s="29" t="s">
        <v>15</v>
      </c>
      <c r="AA15" s="19">
        <f>V25</f>
        <v>55</v>
      </c>
      <c r="AB15" s="30" t="s">
        <v>221</v>
      </c>
      <c r="AC15" s="19" t="s">
        <v>15</v>
      </c>
      <c r="AD15" s="19">
        <f>T23</f>
        <v>5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3:41" ht="15" customHeight="1">
      <c r="C16" s="18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78" t="s">
        <v>0</v>
      </c>
      <c r="S16" s="70"/>
      <c r="T16" s="50"/>
      <c r="U16" s="70" t="s">
        <v>0</v>
      </c>
      <c r="V16" s="75"/>
      <c r="W16" s="19"/>
      <c r="X16" s="133"/>
      <c r="Y16" s="133"/>
      <c r="Z16" s="29"/>
      <c r="AA16" s="19"/>
      <c r="AB16" s="27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3:41" ht="15" customHeight="1">
      <c r="C17" s="18" t="s">
        <v>3</v>
      </c>
      <c r="E17" s="7"/>
      <c r="F17" s="8">
        <v>3.03</v>
      </c>
      <c r="G17" s="8"/>
      <c r="H17" s="9">
        <v>3</v>
      </c>
      <c r="I17" s="8"/>
      <c r="J17" s="8">
        <v>2.76</v>
      </c>
      <c r="K17" s="8"/>
      <c r="L17" s="8">
        <v>2.27</v>
      </c>
      <c r="M17" s="8"/>
      <c r="N17" s="8">
        <v>2.45</v>
      </c>
      <c r="O17" s="8"/>
      <c r="P17" s="8">
        <v>2.36</v>
      </c>
      <c r="Q17" s="10"/>
      <c r="R17" s="79">
        <f>SUM(F17:Q17)</f>
        <v>15.869999999999997</v>
      </c>
      <c r="S17" s="72">
        <f>R17/6</f>
        <v>2.6449999999999996</v>
      </c>
      <c r="T17" s="8">
        <v>3</v>
      </c>
      <c r="U17" s="72">
        <f>T17*S17</f>
        <v>7.934999999999999</v>
      </c>
      <c r="V17" s="18">
        <f>T17*T17</f>
        <v>9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3:41" ht="15" customHeight="1">
      <c r="C18" s="1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69"/>
      <c r="S18" s="74"/>
      <c r="T18" s="15"/>
      <c r="U18" s="74" t="s">
        <v>0</v>
      </c>
      <c r="V18" s="76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3:35" ht="15" customHeight="1">
      <c r="C19" s="18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78" t="s">
        <v>0</v>
      </c>
      <c r="S19" s="70"/>
      <c r="T19" s="50"/>
      <c r="U19" s="70" t="s">
        <v>0</v>
      </c>
      <c r="V19" s="75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60"/>
      <c r="AI19" s="19"/>
    </row>
    <row r="20" spans="3:41" ht="15" customHeight="1">
      <c r="C20" s="18" t="s">
        <v>4</v>
      </c>
      <c r="E20" s="7"/>
      <c r="F20" s="8">
        <v>2.55</v>
      </c>
      <c r="G20" s="8"/>
      <c r="H20" s="8">
        <v>2.85</v>
      </c>
      <c r="I20" s="8"/>
      <c r="J20" s="8">
        <v>2.76</v>
      </c>
      <c r="K20" s="8"/>
      <c r="L20" s="8">
        <v>2.27</v>
      </c>
      <c r="M20" s="8"/>
      <c r="N20" s="8">
        <v>2.58</v>
      </c>
      <c r="O20" s="8"/>
      <c r="P20" s="8">
        <v>2.48</v>
      </c>
      <c r="Q20" s="10"/>
      <c r="R20" s="79">
        <f>SUM(F20:Q20)</f>
        <v>15.49</v>
      </c>
      <c r="S20" s="73">
        <f>R20/6</f>
        <v>2.5816666666666666</v>
      </c>
      <c r="T20" s="8">
        <v>4</v>
      </c>
      <c r="U20" s="73">
        <f>T20*S20</f>
        <v>10.326666666666666</v>
      </c>
      <c r="V20" s="18">
        <f>T20*T20</f>
        <v>16</v>
      </c>
      <c r="W20" s="19"/>
      <c r="X20" s="19"/>
      <c r="Y20" s="19"/>
      <c r="Z20" s="19"/>
      <c r="AA20" s="19"/>
      <c r="AB20" s="19"/>
      <c r="AC20" s="19"/>
      <c r="AD20" s="19" t="s">
        <v>15</v>
      </c>
      <c r="AE20" s="142">
        <f>(AA13-((AD13*AA14)/AD15))/(AA15-(AD14/AD15))</f>
        <v>-0.039499999999999605</v>
      </c>
      <c r="AF20" s="187" t="s">
        <v>16</v>
      </c>
      <c r="AG20" s="187"/>
      <c r="AH20" s="187" t="s">
        <v>226</v>
      </c>
      <c r="AI20" s="187"/>
      <c r="AJ20" s="136"/>
      <c r="AK20" s="192" t="s">
        <v>227</v>
      </c>
      <c r="AL20" s="193"/>
      <c r="AM20" s="51"/>
      <c r="AN20" s="51"/>
      <c r="AO20" s="19"/>
    </row>
    <row r="21" spans="3:41" ht="15" customHeight="1">
      <c r="C21" s="1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69"/>
      <c r="S21" s="74"/>
      <c r="T21" s="15"/>
      <c r="U21" s="74"/>
      <c r="V21" s="76"/>
      <c r="W21" s="19"/>
      <c r="X21" s="19"/>
      <c r="Y21" s="19"/>
      <c r="Z21" s="19"/>
      <c r="AA21" s="19"/>
      <c r="AB21" s="19"/>
      <c r="AC21" s="19"/>
      <c r="AD21" s="19"/>
      <c r="AE21" s="142"/>
      <c r="AF21" s="42"/>
      <c r="AG21" s="42"/>
      <c r="AH21" s="42"/>
      <c r="AI21" s="42"/>
      <c r="AJ21" s="52"/>
      <c r="AK21" s="52"/>
      <c r="AL21" s="42"/>
      <c r="AM21" s="42"/>
      <c r="AN21" s="51"/>
      <c r="AO21" s="24"/>
    </row>
    <row r="22" spans="3:41" ht="15" customHeight="1">
      <c r="C22" s="18"/>
      <c r="E22" s="7"/>
      <c r="F22" s="8"/>
      <c r="G22" s="8"/>
      <c r="H22" s="8"/>
      <c r="I22" s="8"/>
      <c r="J22" s="8"/>
      <c r="K22" s="8"/>
      <c r="L22" s="8"/>
      <c r="M22" s="8"/>
      <c r="N22" s="8" t="s">
        <v>0</v>
      </c>
      <c r="O22" s="8"/>
      <c r="P22" s="8"/>
      <c r="Q22" s="10"/>
      <c r="R22" s="3" t="s">
        <v>0</v>
      </c>
      <c r="S22" s="72"/>
      <c r="U22" s="72"/>
      <c r="V22" s="70"/>
      <c r="W22" s="19"/>
      <c r="X22" s="19"/>
      <c r="Y22" s="19"/>
      <c r="Z22" s="19"/>
      <c r="AA22" s="19"/>
      <c r="AB22" s="19"/>
      <c r="AC22" s="19"/>
      <c r="AD22" s="184" t="s">
        <v>228</v>
      </c>
      <c r="AE22" s="184"/>
      <c r="AF22" s="184"/>
      <c r="AG22" s="188" t="s">
        <v>13</v>
      </c>
      <c r="AH22" s="189"/>
      <c r="AI22" s="60" t="s">
        <v>95</v>
      </c>
      <c r="AJ22" s="188" t="s">
        <v>229</v>
      </c>
      <c r="AK22" s="189"/>
      <c r="AL22" s="60"/>
      <c r="AM22" s="60"/>
      <c r="AN22" s="24"/>
      <c r="AO22" s="19"/>
    </row>
    <row r="23" spans="3:41" ht="15" customHeight="1">
      <c r="C23" s="18" t="s">
        <v>5</v>
      </c>
      <c r="E23" s="7"/>
      <c r="F23" s="9">
        <v>2.27</v>
      </c>
      <c r="G23" s="8"/>
      <c r="H23" s="8">
        <v>2.45</v>
      </c>
      <c r="I23" s="8"/>
      <c r="J23" s="8">
        <v>2.52</v>
      </c>
      <c r="K23" s="8"/>
      <c r="L23" s="8">
        <v>2.18</v>
      </c>
      <c r="M23" s="8"/>
      <c r="N23" s="8">
        <v>2.48</v>
      </c>
      <c r="O23" s="8"/>
      <c r="P23" s="8">
        <v>2.36</v>
      </c>
      <c r="Q23" s="10"/>
      <c r="R23" s="3">
        <f>SUM(F23:Q23)</f>
        <v>14.26</v>
      </c>
      <c r="S23" s="73">
        <f>R23/6</f>
        <v>2.3766666666666665</v>
      </c>
      <c r="T23" s="1">
        <v>5</v>
      </c>
      <c r="U23" s="73">
        <f>T23*S23</f>
        <v>11.883333333333333</v>
      </c>
      <c r="V23" s="72">
        <f>T23*T23</f>
        <v>25</v>
      </c>
      <c r="W23" s="19"/>
      <c r="X23" s="19"/>
      <c r="Y23" s="19"/>
      <c r="Z23" s="19"/>
      <c r="AA23" s="19"/>
      <c r="AB23" s="19"/>
      <c r="AC23" s="19"/>
      <c r="AD23" s="184" t="s">
        <v>17</v>
      </c>
      <c r="AE23" s="184"/>
      <c r="AF23" s="184"/>
      <c r="AG23" s="184"/>
      <c r="AH23" s="184"/>
      <c r="AI23" s="184"/>
      <c r="AJ23" s="184"/>
      <c r="AK23" s="184"/>
      <c r="AL23" s="184"/>
      <c r="AM23" s="184"/>
      <c r="AN23" s="19"/>
      <c r="AO23" s="19"/>
    </row>
    <row r="24" spans="3:41" ht="15" customHeight="1" thickBot="1">
      <c r="C24" s="18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18" t="s">
        <v>0</v>
      </c>
      <c r="S24" s="74" t="s">
        <v>0</v>
      </c>
      <c r="T24" s="15"/>
      <c r="U24" s="74"/>
      <c r="V24" s="7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3:41" ht="15" customHeight="1"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16" t="s">
        <v>14</v>
      </c>
      <c r="R25" s="77">
        <f>SUM(R11:R24)</f>
        <v>76.81</v>
      </c>
      <c r="S25" s="67">
        <f>SUM(S11:S24)</f>
        <v>12.801666666666666</v>
      </c>
      <c r="T25" s="58">
        <f>SUM(T11:T24)</f>
        <v>15</v>
      </c>
      <c r="U25" s="67">
        <f>SUM(U11:U23)</f>
        <v>38.01</v>
      </c>
      <c r="V25" s="58">
        <f>SUM(V11:V23)</f>
        <v>55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3:41" ht="19.5" customHeight="1">
      <c r="C26" s="25" t="s">
        <v>18</v>
      </c>
      <c r="D26" s="2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82" t="s">
        <v>192</v>
      </c>
      <c r="S26" s="182"/>
      <c r="T26" s="53">
        <f>T25*T25</f>
        <v>225</v>
      </c>
      <c r="W26" s="19"/>
      <c r="X26" s="19"/>
      <c r="Y26" s="19" t="s">
        <v>222</v>
      </c>
      <c r="Z26" s="19" t="s">
        <v>15</v>
      </c>
      <c r="AA26" s="29">
        <f>R31</f>
        <v>52.386</v>
      </c>
      <c r="AB26" s="134" t="s">
        <v>224</v>
      </c>
      <c r="AC26" s="19" t="s">
        <v>15</v>
      </c>
      <c r="AD26" s="19">
        <f>R30</f>
        <v>21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3:41" ht="15" customHeight="1">
      <c r="C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3"/>
      <c r="S27" s="23"/>
      <c r="T27" s="21"/>
      <c r="U27" s="21"/>
      <c r="W27" s="2"/>
      <c r="X27" s="19"/>
      <c r="Y27" s="19" t="s">
        <v>219</v>
      </c>
      <c r="Z27" s="19" t="s">
        <v>15</v>
      </c>
      <c r="AA27" s="29">
        <f>R29</f>
        <v>15.362</v>
      </c>
      <c r="AB27" s="134" t="s">
        <v>225</v>
      </c>
      <c r="AC27" s="19" t="s">
        <v>15</v>
      </c>
      <c r="AD27" s="19">
        <f>T30</f>
        <v>441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3:41" ht="19.5" customHeight="1">
      <c r="C28" s="123" t="s">
        <v>0</v>
      </c>
      <c r="D28" s="123" t="s">
        <v>8</v>
      </c>
      <c r="E28" s="124"/>
      <c r="F28" s="125">
        <f>SUM(F11:F24)</f>
        <v>13.879999999999999</v>
      </c>
      <c r="G28" s="125" t="s">
        <v>0</v>
      </c>
      <c r="H28" s="125">
        <f>SUM(H11:H24)</f>
        <v>13.73</v>
      </c>
      <c r="I28" s="125" t="s">
        <v>0</v>
      </c>
      <c r="J28" s="125">
        <f>SUM(J11:J24)</f>
        <v>12.919999999999998</v>
      </c>
      <c r="K28" s="125" t="s">
        <v>0</v>
      </c>
      <c r="L28" s="125">
        <f>SUM(L11:L24)</f>
        <v>11.639999999999999</v>
      </c>
      <c r="M28" s="125" t="s">
        <v>0</v>
      </c>
      <c r="N28" s="125">
        <f>SUM(N11:N24)</f>
        <v>12.57</v>
      </c>
      <c r="O28" s="125" t="s">
        <v>0</v>
      </c>
      <c r="P28" s="125">
        <f>SUM(P11:P24)</f>
        <v>12.07</v>
      </c>
      <c r="Q28" s="126" t="s">
        <v>0</v>
      </c>
      <c r="R28" s="117">
        <f>SUM(F28:Q28)</f>
        <v>76.81</v>
      </c>
      <c r="S28" s="119"/>
      <c r="T28" s="28"/>
      <c r="U28" s="8"/>
      <c r="V28" s="8"/>
      <c r="W28" s="19"/>
      <c r="X28" s="185" t="s">
        <v>220</v>
      </c>
      <c r="Y28" s="185"/>
      <c r="Z28" s="19" t="s">
        <v>15</v>
      </c>
      <c r="AA28" s="29">
        <f>R32</f>
        <v>91</v>
      </c>
      <c r="AB28" s="30" t="s">
        <v>221</v>
      </c>
      <c r="AC28" s="19" t="s">
        <v>15</v>
      </c>
      <c r="AD28" s="19">
        <f>P30</f>
        <v>6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3:41" s="2" customFormat="1" ht="19.5" customHeight="1">
      <c r="C29" s="64" t="s">
        <v>11</v>
      </c>
      <c r="D29" s="64" t="s">
        <v>186</v>
      </c>
      <c r="E29" s="65"/>
      <c r="F29" s="66">
        <f>F28/5</f>
        <v>2.776</v>
      </c>
      <c r="G29" s="66" t="s">
        <v>0</v>
      </c>
      <c r="H29" s="66">
        <f aca="true" t="shared" si="0" ref="H29:P29">H28/5</f>
        <v>2.746</v>
      </c>
      <c r="I29" s="66" t="s">
        <v>0</v>
      </c>
      <c r="J29" s="66">
        <f t="shared" si="0"/>
        <v>2.5839999999999996</v>
      </c>
      <c r="K29" s="66" t="s">
        <v>0</v>
      </c>
      <c r="L29" s="66">
        <f t="shared" si="0"/>
        <v>2.328</v>
      </c>
      <c r="M29" s="66" t="s">
        <v>0</v>
      </c>
      <c r="N29" s="66">
        <f t="shared" si="0"/>
        <v>2.5140000000000002</v>
      </c>
      <c r="O29" s="66" t="s">
        <v>0</v>
      </c>
      <c r="P29" s="66">
        <f t="shared" si="0"/>
        <v>2.414</v>
      </c>
      <c r="Q29" s="66"/>
      <c r="R29" s="67">
        <f>SUM(F29:P29)</f>
        <v>15.362</v>
      </c>
      <c r="S29" s="62"/>
      <c r="T29" s="21"/>
      <c r="U29" s="21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3:41" ht="19.5" customHeight="1">
      <c r="C30" s="61" t="s">
        <v>12</v>
      </c>
      <c r="D30" s="61" t="s">
        <v>190</v>
      </c>
      <c r="E30" s="16"/>
      <c r="F30" s="15">
        <v>1</v>
      </c>
      <c r="G30" s="15"/>
      <c r="H30" s="15">
        <v>2</v>
      </c>
      <c r="I30" s="15"/>
      <c r="J30" s="15">
        <v>3</v>
      </c>
      <c r="K30" s="15"/>
      <c r="L30" s="15">
        <v>4</v>
      </c>
      <c r="M30" s="15"/>
      <c r="N30" s="15">
        <v>5</v>
      </c>
      <c r="O30" s="15"/>
      <c r="P30" s="15">
        <v>6</v>
      </c>
      <c r="Q30" s="15"/>
      <c r="R30" s="68">
        <f>SUM(F30:P30)</f>
        <v>21</v>
      </c>
      <c r="S30" s="58" t="s">
        <v>193</v>
      </c>
      <c r="T30" s="58">
        <f>R30*R30</f>
        <v>441</v>
      </c>
      <c r="U30" s="21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3:41" ht="19.5" customHeight="1">
      <c r="C31" s="183" t="s">
        <v>191</v>
      </c>
      <c r="D31" s="183"/>
      <c r="E31" s="65"/>
      <c r="F31" s="66">
        <f>F30*F29</f>
        <v>2.776</v>
      </c>
      <c r="G31" s="66" t="s">
        <v>0</v>
      </c>
      <c r="H31" s="66">
        <f aca="true" t="shared" si="1" ref="H31:P31">H30*H29</f>
        <v>5.492</v>
      </c>
      <c r="I31" s="66" t="s">
        <v>0</v>
      </c>
      <c r="J31" s="66">
        <f t="shared" si="1"/>
        <v>7.751999999999999</v>
      </c>
      <c r="K31" s="66" t="s">
        <v>0</v>
      </c>
      <c r="L31" s="66">
        <f t="shared" si="1"/>
        <v>9.312</v>
      </c>
      <c r="M31" s="66" t="s">
        <v>0</v>
      </c>
      <c r="N31" s="66">
        <f t="shared" si="1"/>
        <v>12.57</v>
      </c>
      <c r="O31" s="66" t="s">
        <v>0</v>
      </c>
      <c r="P31" s="66">
        <f t="shared" si="1"/>
        <v>14.484000000000002</v>
      </c>
      <c r="Q31" s="66"/>
      <c r="R31" s="67">
        <f>SUM(F31:P31)</f>
        <v>52.386</v>
      </c>
      <c r="S31" s="63"/>
      <c r="T31" s="23"/>
      <c r="U31" s="23"/>
      <c r="W31" s="19"/>
      <c r="X31" s="19"/>
      <c r="Y31" s="19"/>
      <c r="Z31" s="19"/>
      <c r="AA31" s="19"/>
      <c r="AB31" s="19"/>
      <c r="AC31" s="19"/>
      <c r="AD31" s="19" t="s">
        <v>15</v>
      </c>
      <c r="AE31" s="14">
        <f>(AA26-((AD26*AA27)/AD28))/(AA28-(AD27/AD28))</f>
        <v>-0.07891428571428533</v>
      </c>
      <c r="AF31" s="180" t="s">
        <v>16</v>
      </c>
      <c r="AG31" s="180"/>
      <c r="AH31" s="180" t="s">
        <v>226</v>
      </c>
      <c r="AI31" s="180"/>
      <c r="AJ31" s="54"/>
      <c r="AK31" s="190" t="s">
        <v>227</v>
      </c>
      <c r="AL31" s="191"/>
      <c r="AM31" s="24"/>
      <c r="AN31" s="24"/>
      <c r="AO31" s="19"/>
    </row>
    <row r="32" spans="3:41" ht="19.5" customHeight="1">
      <c r="C32" s="183" t="s">
        <v>185</v>
      </c>
      <c r="D32" s="183"/>
      <c r="E32" s="65"/>
      <c r="F32" s="66">
        <f>F30*F30</f>
        <v>1</v>
      </c>
      <c r="G32" s="66" t="s">
        <v>0</v>
      </c>
      <c r="H32" s="66">
        <f aca="true" t="shared" si="2" ref="H32:P32">H30*H30</f>
        <v>4</v>
      </c>
      <c r="I32" s="66" t="s">
        <v>0</v>
      </c>
      <c r="J32" s="66">
        <f t="shared" si="2"/>
        <v>9</v>
      </c>
      <c r="K32" s="66" t="s">
        <v>0</v>
      </c>
      <c r="L32" s="66">
        <f t="shared" si="2"/>
        <v>16</v>
      </c>
      <c r="M32" s="66" t="s">
        <v>0</v>
      </c>
      <c r="N32" s="66">
        <f t="shared" si="2"/>
        <v>25</v>
      </c>
      <c r="O32" s="66" t="s">
        <v>0</v>
      </c>
      <c r="P32" s="66">
        <f t="shared" si="2"/>
        <v>36</v>
      </c>
      <c r="Q32" s="66"/>
      <c r="R32" s="58">
        <f>SUM(F32:P32)</f>
        <v>91</v>
      </c>
      <c r="S32" s="17"/>
      <c r="T32" s="8"/>
      <c r="U32" s="8"/>
      <c r="W32" s="19"/>
      <c r="X32" s="19"/>
      <c r="Y32" s="19"/>
      <c r="Z32" s="19"/>
      <c r="AA32" s="19"/>
      <c r="AB32" s="19"/>
      <c r="AC32" s="19"/>
      <c r="AD32" s="19"/>
      <c r="AE32" s="14"/>
      <c r="AF32" s="19"/>
      <c r="AG32" s="19"/>
      <c r="AH32" s="60"/>
      <c r="AI32" s="60"/>
      <c r="AJ32" s="60"/>
      <c r="AK32" s="60"/>
      <c r="AL32" s="60"/>
      <c r="AM32" s="60"/>
      <c r="AN32" s="60"/>
      <c r="AO32" s="19"/>
    </row>
    <row r="33" spans="22:41" ht="15" customHeight="1">
      <c r="V33" s="181" t="s">
        <v>214</v>
      </c>
      <c r="W33" s="19"/>
      <c r="X33" s="19"/>
      <c r="Y33" s="19"/>
      <c r="Z33" s="19"/>
      <c r="AA33" s="19"/>
      <c r="AB33" s="19"/>
      <c r="AC33" s="19"/>
      <c r="AD33" s="184" t="s">
        <v>228</v>
      </c>
      <c r="AE33" s="184"/>
      <c r="AF33" s="184"/>
      <c r="AG33" s="188" t="s">
        <v>230</v>
      </c>
      <c r="AH33" s="189"/>
      <c r="AI33" s="60" t="s">
        <v>95</v>
      </c>
      <c r="AJ33" s="188" t="s">
        <v>231</v>
      </c>
      <c r="AK33" s="189"/>
      <c r="AL33" s="60"/>
      <c r="AM33" s="60"/>
      <c r="AN33" s="60"/>
      <c r="AO33" s="181" t="s">
        <v>96</v>
      </c>
    </row>
    <row r="34" spans="6:41" s="19" customFormat="1" ht="15" customHeight="1">
      <c r="F34" s="19" t="s">
        <v>9</v>
      </c>
      <c r="G34" s="19" t="s">
        <v>15</v>
      </c>
      <c r="H34" s="29">
        <f>R28</f>
        <v>76.81</v>
      </c>
      <c r="I34" s="47" t="s">
        <v>146</v>
      </c>
      <c r="J34" s="19">
        <v>30</v>
      </c>
      <c r="K34" s="19" t="s">
        <v>15</v>
      </c>
      <c r="L34" s="29">
        <f>R28/30</f>
        <v>2.5603333333333333</v>
      </c>
      <c r="M34" s="184" t="s">
        <v>195</v>
      </c>
      <c r="N34" s="184"/>
      <c r="O34" s="180" t="s">
        <v>194</v>
      </c>
      <c r="P34" s="180"/>
      <c r="Q34" s="180"/>
      <c r="R34" s="180"/>
      <c r="U34" s="115"/>
      <c r="V34" s="181"/>
      <c r="AD34" s="184" t="s">
        <v>17</v>
      </c>
      <c r="AE34" s="184"/>
      <c r="AF34" s="184"/>
      <c r="AG34" s="184"/>
      <c r="AH34" s="184"/>
      <c r="AI34" s="184"/>
      <c r="AJ34" s="184"/>
      <c r="AK34" s="184"/>
      <c r="AL34" s="184"/>
      <c r="AM34" s="184"/>
      <c r="AO34" s="181"/>
    </row>
    <row r="35" spans="22:41" ht="15" customHeight="1">
      <c r="V35" s="181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81"/>
    </row>
    <row r="36" spans="23:41" ht="15" customHeight="1"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23:41" ht="15" customHeight="1">
      <c r="W37" s="19"/>
      <c r="X37" s="19"/>
      <c r="Y37" s="19"/>
      <c r="Z37" s="19"/>
      <c r="AA37" s="19"/>
      <c r="AB37" s="19"/>
      <c r="AC37" s="19"/>
      <c r="AD37" s="19"/>
      <c r="AE37" s="19"/>
      <c r="AF37" s="14" t="s">
        <v>0</v>
      </c>
      <c r="AG37" s="19"/>
      <c r="AH37" s="19"/>
      <c r="AI37" s="19"/>
      <c r="AJ37" s="19"/>
      <c r="AK37" s="19"/>
      <c r="AL37" s="19"/>
      <c r="AM37" s="19"/>
      <c r="AN37" s="19"/>
      <c r="AO37" s="19"/>
    </row>
    <row r="38" spans="24:41" ht="15" customHeight="1"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ht="15" customHeight="1">
      <c r="AO39" s="14"/>
    </row>
  </sheetData>
  <sheetProtection/>
  <mergeCells count="25">
    <mergeCell ref="AD34:AM34"/>
    <mergeCell ref="AH31:AI31"/>
    <mergeCell ref="AK31:AL31"/>
    <mergeCell ref="AH20:AI20"/>
    <mergeCell ref="AD22:AF22"/>
    <mergeCell ref="AG22:AH22"/>
    <mergeCell ref="AJ22:AK22"/>
    <mergeCell ref="AK20:AL20"/>
    <mergeCell ref="AO33:AO35"/>
    <mergeCell ref="X28:Y28"/>
    <mergeCell ref="X9:AE9"/>
    <mergeCell ref="X15:Y15"/>
    <mergeCell ref="AF20:AG20"/>
    <mergeCell ref="AF31:AG31"/>
    <mergeCell ref="AD23:AM23"/>
    <mergeCell ref="AD33:AF33"/>
    <mergeCell ref="AG33:AH33"/>
    <mergeCell ref="AJ33:AK33"/>
    <mergeCell ref="E6:Q6"/>
    <mergeCell ref="V33:V35"/>
    <mergeCell ref="R26:S26"/>
    <mergeCell ref="C31:D31"/>
    <mergeCell ref="C32:D32"/>
    <mergeCell ref="M34:N34"/>
    <mergeCell ref="O34:R34"/>
  </mergeCells>
  <printOptions/>
  <pageMargins left="0.25" right="0.25" top="0.75" bottom="0.75" header="0.3" footer="0.3"/>
  <pageSetup horizontalDpi="1200" verticalDpi="1200" orientation="landscape" paperSize="9" r:id="rId5"/>
  <legacyDrawing r:id="rId4"/>
  <oleObjects>
    <oleObject progId="Equation.3" shapeId="247625" r:id="rId1"/>
    <oleObject progId="Equation.3" shapeId="247626" r:id="rId2"/>
    <oleObject progId="Equation.3" shapeId="2476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5:V38"/>
  <sheetViews>
    <sheetView zoomScale="70" zoomScaleNormal="70" zoomScalePageLayoutView="0" workbookViewId="0" topLeftCell="A1">
      <selection activeCell="AF28" sqref="AF28"/>
    </sheetView>
  </sheetViews>
  <sheetFormatPr defaultColWidth="6.7109375" defaultRowHeight="15" customHeight="1"/>
  <cols>
    <col min="1" max="2" width="6.7109375" style="19" customWidth="1"/>
    <col min="3" max="3" width="9.140625" style="19" customWidth="1"/>
    <col min="4" max="5" width="3.7109375" style="19" customWidth="1"/>
    <col min="6" max="6" width="9.140625" style="19" bestFit="1" customWidth="1"/>
    <col min="7" max="7" width="3.7109375" style="19" customWidth="1"/>
    <col min="8" max="8" width="9.140625" style="19" bestFit="1" customWidth="1"/>
    <col min="9" max="9" width="3.7109375" style="19" customWidth="1"/>
    <col min="10" max="10" width="9.140625" style="19" bestFit="1" customWidth="1"/>
    <col min="11" max="11" width="3.7109375" style="19" customWidth="1"/>
    <col min="12" max="12" width="9.28125" style="19" bestFit="1" customWidth="1"/>
    <col min="13" max="13" width="5.140625" style="19" bestFit="1" customWidth="1"/>
    <col min="14" max="14" width="10.140625" style="19" bestFit="1" customWidth="1"/>
    <col min="15" max="15" width="9.28125" style="19" bestFit="1" customWidth="1"/>
    <col min="16" max="16" width="9.140625" style="19" bestFit="1" customWidth="1"/>
    <col min="17" max="17" width="3.7109375" style="19" customWidth="1"/>
    <col min="18" max="18" width="8.7109375" style="19" customWidth="1"/>
    <col min="19" max="19" width="10.7109375" style="19" bestFit="1" customWidth="1"/>
    <col min="20" max="20" width="6.7109375" style="19" customWidth="1"/>
    <col min="21" max="21" width="9.140625" style="19" bestFit="1" customWidth="1"/>
    <col min="22" max="16384" width="6.7109375" style="19" customWidth="1"/>
  </cols>
  <sheetData>
    <row r="5" spans="3:8" ht="15" customHeight="1">
      <c r="C5" s="184" t="s">
        <v>19</v>
      </c>
      <c r="D5" s="184"/>
      <c r="E5" s="184"/>
      <c r="F5" s="184"/>
      <c r="G5" s="184"/>
      <c r="H5" s="184"/>
    </row>
    <row r="7" spans="4:18" s="80" customFormat="1" ht="19.5" customHeight="1">
      <c r="D7" s="81"/>
      <c r="H7" s="80" t="s">
        <v>6</v>
      </c>
      <c r="I7" s="80" t="s">
        <v>15</v>
      </c>
      <c r="J7" s="194" t="s">
        <v>98</v>
      </c>
      <c r="K7" s="194"/>
      <c r="L7" s="194"/>
      <c r="M7" s="194"/>
      <c r="N7" s="194"/>
      <c r="O7" s="194"/>
      <c r="P7" s="194"/>
      <c r="Q7" s="194"/>
      <c r="R7" s="194"/>
    </row>
    <row r="9" spans="4:22" ht="15" customHeight="1">
      <c r="D9" s="19" t="s">
        <v>6</v>
      </c>
      <c r="E9" s="19" t="s">
        <v>15</v>
      </c>
      <c r="F9" s="184" t="s">
        <v>20</v>
      </c>
      <c r="G9" s="184"/>
      <c r="H9" s="184"/>
      <c r="I9" s="184"/>
      <c r="J9" s="184"/>
      <c r="K9" s="184"/>
      <c r="L9" s="184"/>
      <c r="M9" s="24"/>
      <c r="N9" s="24"/>
      <c r="O9" s="19" t="s">
        <v>21</v>
      </c>
      <c r="P9" s="19" t="s">
        <v>15</v>
      </c>
      <c r="Q9" s="180" t="s">
        <v>22</v>
      </c>
      <c r="R9" s="180"/>
      <c r="S9" s="180"/>
      <c r="T9" s="180"/>
      <c r="U9" s="180"/>
      <c r="V9" s="24"/>
    </row>
    <row r="11" spans="3:14" ht="15" customHeight="1">
      <c r="C11" s="185" t="s">
        <v>23</v>
      </c>
      <c r="D11" s="185"/>
      <c r="E11" s="19" t="s">
        <v>15</v>
      </c>
      <c r="F11" s="184" t="s">
        <v>24</v>
      </c>
      <c r="G11" s="184"/>
      <c r="H11" s="184"/>
      <c r="I11" s="184"/>
      <c r="J11" s="184"/>
      <c r="K11" s="184"/>
      <c r="L11" s="184"/>
      <c r="M11" s="184"/>
      <c r="N11" s="184"/>
    </row>
    <row r="13" spans="3:9" ht="15" customHeight="1">
      <c r="C13" s="184" t="s">
        <v>25</v>
      </c>
      <c r="D13" s="184"/>
      <c r="E13" s="184"/>
      <c r="F13" s="184"/>
      <c r="G13" s="184"/>
      <c r="H13" s="184"/>
      <c r="I13" s="184"/>
    </row>
    <row r="15" spans="3:16" ht="15" customHeight="1">
      <c r="C15" s="185" t="s">
        <v>26</v>
      </c>
      <c r="D15" s="185"/>
      <c r="E15" s="24" t="s">
        <v>27</v>
      </c>
      <c r="F15" s="180" t="s">
        <v>28</v>
      </c>
      <c r="G15" s="180"/>
      <c r="H15" s="180"/>
      <c r="I15" s="180"/>
      <c r="J15" s="180"/>
      <c r="K15" s="24" t="s">
        <v>15</v>
      </c>
      <c r="L15" s="151">
        <v>3.5</v>
      </c>
      <c r="N15" s="180" t="s">
        <v>99</v>
      </c>
      <c r="O15" s="180"/>
      <c r="P15" s="180"/>
    </row>
    <row r="17" spans="3:16" ht="15" customHeight="1">
      <c r="C17" s="185" t="s">
        <v>30</v>
      </c>
      <c r="D17" s="185"/>
      <c r="E17" s="19" t="s">
        <v>15</v>
      </c>
      <c r="F17" s="180" t="s">
        <v>31</v>
      </c>
      <c r="G17" s="180"/>
      <c r="H17" s="180"/>
      <c r="I17" s="180"/>
      <c r="J17" s="180"/>
      <c r="K17" s="19" t="s">
        <v>15</v>
      </c>
      <c r="L17" s="151">
        <v>3</v>
      </c>
      <c r="N17" s="180" t="s">
        <v>29</v>
      </c>
      <c r="O17" s="180"/>
      <c r="P17" s="180"/>
    </row>
    <row r="19" spans="3:16" ht="15" customHeight="1">
      <c r="C19" s="185" t="s">
        <v>9</v>
      </c>
      <c r="D19" s="185"/>
      <c r="E19" s="19" t="s">
        <v>15</v>
      </c>
      <c r="F19" s="180" t="s">
        <v>32</v>
      </c>
      <c r="G19" s="180"/>
      <c r="H19" s="180"/>
      <c r="I19" s="180"/>
      <c r="J19" s="180"/>
      <c r="K19" s="19" t="s">
        <v>15</v>
      </c>
      <c r="L19" s="151">
        <v>2.56</v>
      </c>
      <c r="N19" s="180" t="s">
        <v>33</v>
      </c>
      <c r="O19" s="180"/>
      <c r="P19" s="180"/>
    </row>
    <row r="21" spans="3:12" ht="15" customHeight="1">
      <c r="C21" s="184" t="s">
        <v>34</v>
      </c>
      <c r="D21" s="184"/>
      <c r="E21" s="184"/>
      <c r="F21" s="184"/>
      <c r="G21" s="184"/>
      <c r="H21" s="184"/>
      <c r="I21" s="184"/>
      <c r="J21" s="184"/>
      <c r="K21" s="184"/>
      <c r="L21" s="184"/>
    </row>
    <row r="23" spans="4:20" ht="15" customHeight="1">
      <c r="D23" s="27" t="s">
        <v>6</v>
      </c>
      <c r="E23" s="27" t="s">
        <v>15</v>
      </c>
      <c r="F23" s="27" t="s">
        <v>9</v>
      </c>
      <c r="G23" s="27" t="s">
        <v>15</v>
      </c>
      <c r="H23" s="151">
        <v>2.56</v>
      </c>
      <c r="I23" s="27"/>
      <c r="J23" s="27" t="s">
        <v>35</v>
      </c>
      <c r="K23" s="27" t="s">
        <v>15</v>
      </c>
      <c r="L23" s="27" t="s">
        <v>26</v>
      </c>
      <c r="M23" s="27" t="s">
        <v>15</v>
      </c>
      <c r="N23" s="151">
        <v>3.5</v>
      </c>
      <c r="O23" s="27"/>
      <c r="P23" s="27" t="s">
        <v>36</v>
      </c>
      <c r="Q23" s="27" t="s">
        <v>15</v>
      </c>
      <c r="R23" s="27" t="s">
        <v>30</v>
      </c>
      <c r="S23" s="27" t="s">
        <v>15</v>
      </c>
      <c r="T23" s="151">
        <v>3</v>
      </c>
    </row>
    <row r="25" spans="3:17" ht="15" customHeight="1">
      <c r="C25" s="185" t="s">
        <v>37</v>
      </c>
      <c r="D25" s="185"/>
      <c r="E25" s="19" t="s">
        <v>15</v>
      </c>
      <c r="F25" s="151">
        <v>-0.0789</v>
      </c>
      <c r="H25" s="180" t="s">
        <v>16</v>
      </c>
      <c r="I25" s="180"/>
      <c r="K25" s="180" t="s">
        <v>39</v>
      </c>
      <c r="L25" s="180"/>
      <c r="M25" s="26" t="s">
        <v>38</v>
      </c>
      <c r="N25" s="19" t="s">
        <v>15</v>
      </c>
      <c r="O25" s="159">
        <v>-0.0396</v>
      </c>
      <c r="P25" s="180" t="s">
        <v>16</v>
      </c>
      <c r="Q25" s="180"/>
    </row>
    <row r="27" spans="3:4" ht="15" customHeight="1">
      <c r="C27" s="184" t="s">
        <v>40</v>
      </c>
      <c r="D27" s="184"/>
    </row>
    <row r="28" spans="4:7" ht="15" customHeight="1">
      <c r="D28" s="19" t="s">
        <v>21</v>
      </c>
      <c r="E28" s="19" t="s">
        <v>15</v>
      </c>
      <c r="F28" s="152">
        <f>L19-F25*L15-O25*L17</f>
        <v>2.95495</v>
      </c>
      <c r="G28" s="19" t="s">
        <v>41</v>
      </c>
    </row>
    <row r="30" spans="3:22" ht="15" customHeight="1">
      <c r="C30" s="184" t="s">
        <v>42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V30" s="181" t="s">
        <v>97</v>
      </c>
    </row>
    <row r="31" spans="3:22" ht="15" customHeight="1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V31" s="181"/>
    </row>
    <row r="32" spans="4:22" s="80" customFormat="1" ht="19.5" customHeight="1">
      <c r="D32" s="81"/>
      <c r="H32" s="80" t="s">
        <v>6</v>
      </c>
      <c r="I32" s="80" t="s">
        <v>15</v>
      </c>
      <c r="J32" s="194" t="s">
        <v>98</v>
      </c>
      <c r="K32" s="194"/>
      <c r="L32" s="194"/>
      <c r="M32" s="194"/>
      <c r="N32" s="194"/>
      <c r="O32" s="194"/>
      <c r="P32" s="194"/>
      <c r="Q32" s="194"/>
      <c r="R32" s="194"/>
      <c r="V32" s="181"/>
    </row>
    <row r="38" ht="15" customHeight="1">
      <c r="D38" s="120"/>
    </row>
  </sheetData>
  <sheetProtection/>
  <mergeCells count="25">
    <mergeCell ref="C11:D11"/>
    <mergeCell ref="F11:N11"/>
    <mergeCell ref="C13:I13"/>
    <mergeCell ref="Q9:U9"/>
    <mergeCell ref="C5:H5"/>
    <mergeCell ref="F9:L9"/>
    <mergeCell ref="J7:R7"/>
    <mergeCell ref="C15:D15"/>
    <mergeCell ref="F15:J15"/>
    <mergeCell ref="N15:P15"/>
    <mergeCell ref="C17:D17"/>
    <mergeCell ref="F17:J17"/>
    <mergeCell ref="N17:P17"/>
    <mergeCell ref="C19:D19"/>
    <mergeCell ref="F19:J19"/>
    <mergeCell ref="N19:P19"/>
    <mergeCell ref="C21:L21"/>
    <mergeCell ref="C25:D25"/>
    <mergeCell ref="K25:L25"/>
    <mergeCell ref="V30:V32"/>
    <mergeCell ref="C27:D27"/>
    <mergeCell ref="C30:N30"/>
    <mergeCell ref="H25:I25"/>
    <mergeCell ref="P25:Q25"/>
    <mergeCell ref="J32:R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AQ101"/>
  <sheetViews>
    <sheetView zoomScale="70" zoomScaleNormal="70" zoomScalePageLayoutView="0" workbookViewId="0" topLeftCell="A1">
      <selection activeCell="AG28" sqref="AG28"/>
    </sheetView>
  </sheetViews>
  <sheetFormatPr defaultColWidth="6.7109375" defaultRowHeight="15" customHeight="1"/>
  <cols>
    <col min="1" max="5" width="6.7109375" style="1" customWidth="1"/>
    <col min="6" max="6" width="7.7109375" style="1" customWidth="1"/>
    <col min="7" max="7" width="7.28125" style="1" bestFit="1" customWidth="1"/>
    <col min="8" max="8" width="8.7109375" style="1" customWidth="1"/>
    <col min="9" max="9" width="7.57421875" style="1" bestFit="1" customWidth="1"/>
    <col min="10" max="10" width="8.7109375" style="1" customWidth="1"/>
    <col min="11" max="11" width="7.57421875" style="1" bestFit="1" customWidth="1"/>
    <col min="12" max="12" width="8.7109375" style="1" customWidth="1"/>
    <col min="13" max="13" width="6.7109375" style="1" customWidth="1"/>
    <col min="14" max="14" width="8.7109375" style="1" customWidth="1"/>
    <col min="15" max="15" width="7.7109375" style="1" bestFit="1" customWidth="1"/>
    <col min="16" max="16" width="8.7109375" style="1" customWidth="1"/>
    <col min="17" max="17" width="7.57421875" style="1" bestFit="1" customWidth="1"/>
    <col min="18" max="18" width="7.140625" style="1" bestFit="1" customWidth="1"/>
    <col min="19" max="19" width="8.7109375" style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5" spans="3:22" s="19" customFormat="1" ht="15" customHeight="1">
      <c r="C5" s="180" t="s">
        <v>42</v>
      </c>
      <c r="D5" s="180"/>
      <c r="E5" s="180"/>
      <c r="F5" s="180"/>
      <c r="G5" s="180"/>
      <c r="H5" s="180"/>
      <c r="I5" s="180"/>
      <c r="J5" s="180"/>
      <c r="K5" s="24"/>
      <c r="L5" s="80" t="s">
        <v>6</v>
      </c>
      <c r="M5" s="80" t="s">
        <v>15</v>
      </c>
      <c r="N5" s="194" t="s">
        <v>98</v>
      </c>
      <c r="O5" s="194"/>
      <c r="P5" s="194"/>
      <c r="Q5" s="194"/>
      <c r="R5" s="194"/>
      <c r="S5" s="194"/>
      <c r="T5" s="194"/>
      <c r="U5" s="194"/>
      <c r="V5" s="194"/>
    </row>
    <row r="6" spans="3:22" ht="15" customHeight="1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3:22" ht="15" customHeight="1">
      <c r="C7" s="19"/>
      <c r="D7" s="19" t="s">
        <v>21</v>
      </c>
      <c r="E7" s="19" t="s">
        <v>15</v>
      </c>
      <c r="F7" s="151">
        <v>2.955</v>
      </c>
      <c r="G7" s="19"/>
      <c r="H7" s="19" t="s">
        <v>37</v>
      </c>
      <c r="I7" s="19" t="s">
        <v>15</v>
      </c>
      <c r="J7" s="207">
        <v>-0.0789</v>
      </c>
      <c r="K7" s="208"/>
      <c r="L7" s="19" t="s">
        <v>38</v>
      </c>
      <c r="M7" s="19" t="s">
        <v>15</v>
      </c>
      <c r="N7" s="209">
        <v>-0.0396</v>
      </c>
      <c r="O7" s="210"/>
      <c r="P7" s="19"/>
      <c r="Q7" s="19"/>
      <c r="R7" s="19"/>
      <c r="S7" s="19"/>
      <c r="T7" s="19"/>
      <c r="U7" s="19"/>
      <c r="V7" s="19"/>
    </row>
    <row r="8" spans="3:22" ht="15" customHeight="1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3:20" ht="15" customHeight="1">
      <c r="C9" s="180" t="s">
        <v>251</v>
      </c>
      <c r="D9" s="180"/>
      <c r="E9" s="180"/>
      <c r="F9" s="42" t="s">
        <v>252</v>
      </c>
      <c r="G9" s="42" t="s">
        <v>15</v>
      </c>
      <c r="H9" s="127">
        <v>1</v>
      </c>
      <c r="I9" s="19" t="s">
        <v>253</v>
      </c>
      <c r="J9" s="42" t="s">
        <v>15</v>
      </c>
      <c r="K9" s="127">
        <v>1</v>
      </c>
      <c r="L9" s="19" t="s">
        <v>6</v>
      </c>
      <c r="M9" s="19" t="s">
        <v>15</v>
      </c>
      <c r="N9" s="154">
        <f>F7+J7*H9+N7*K9</f>
        <v>2.8365</v>
      </c>
      <c r="O9" s="19" t="s">
        <v>195</v>
      </c>
      <c r="P9" s="19" t="s">
        <v>95</v>
      </c>
      <c r="Q9" s="19" t="s">
        <v>15</v>
      </c>
      <c r="R9" s="158">
        <v>2.84</v>
      </c>
      <c r="S9" s="211" t="s">
        <v>254</v>
      </c>
      <c r="T9" s="212"/>
    </row>
    <row r="10" spans="3:22" ht="15" customHeight="1">
      <c r="C10" s="19"/>
      <c r="D10" s="19"/>
      <c r="E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3:21" ht="15" customHeight="1">
      <c r="C11" s="180" t="s">
        <v>232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9" t="s">
        <v>15</v>
      </c>
      <c r="O11" s="24">
        <v>-0.08</v>
      </c>
      <c r="P11" s="184" t="s">
        <v>207</v>
      </c>
      <c r="Q11" s="184"/>
      <c r="R11" s="184"/>
      <c r="S11" s="184"/>
      <c r="T11" s="184"/>
      <c r="U11" s="184"/>
    </row>
    <row r="12" spans="3:21" s="19" customFormat="1" ht="15" customHeight="1">
      <c r="C12" s="180" t="s">
        <v>233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9" t="s">
        <v>15</v>
      </c>
      <c r="O12" s="24">
        <v>-0.04</v>
      </c>
      <c r="P12" s="184" t="s">
        <v>207</v>
      </c>
      <c r="Q12" s="184"/>
      <c r="R12" s="184"/>
      <c r="S12" s="184"/>
      <c r="T12" s="184"/>
      <c r="U12" s="184"/>
    </row>
    <row r="13" s="19" customFormat="1" ht="15" customHeight="1"/>
    <row r="14" spans="4:20" s="19" customFormat="1" ht="15" customHeight="1">
      <c r="D14" s="180" t="s">
        <v>43</v>
      </c>
      <c r="E14" s="180"/>
      <c r="F14" s="213" t="s">
        <v>208</v>
      </c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</row>
    <row r="15" spans="4:5" s="19" customFormat="1" ht="15" customHeight="1">
      <c r="D15" s="19" t="s">
        <v>0</v>
      </c>
      <c r="E15" s="30"/>
    </row>
    <row r="16" spans="3:20" s="19" customFormat="1" ht="15" customHeight="1">
      <c r="C16" s="187" t="s">
        <v>45</v>
      </c>
      <c r="D16" s="31"/>
      <c r="E16" s="32"/>
      <c r="F16" s="31"/>
      <c r="G16" s="31">
        <v>1</v>
      </c>
      <c r="H16" s="31"/>
      <c r="I16" s="31">
        <v>2</v>
      </c>
      <c r="J16" s="31"/>
      <c r="K16" s="31">
        <v>3</v>
      </c>
      <c r="L16" s="31"/>
      <c r="M16" s="31">
        <v>4</v>
      </c>
      <c r="N16" s="31"/>
      <c r="O16" s="31">
        <v>5</v>
      </c>
      <c r="P16" s="31"/>
      <c r="Q16" s="31">
        <v>6</v>
      </c>
      <c r="R16" s="31"/>
      <c r="S16" s="19" t="s">
        <v>46</v>
      </c>
      <c r="T16" s="19" t="s">
        <v>48</v>
      </c>
    </row>
    <row r="17" spans="3:20" s="19" customFormat="1" ht="15" customHeight="1">
      <c r="C17" s="187"/>
      <c r="D17" s="33"/>
      <c r="S17" s="19" t="s">
        <v>47</v>
      </c>
      <c r="T17" s="19" t="s">
        <v>49</v>
      </c>
    </row>
    <row r="18" spans="3:19" s="19" customFormat="1" ht="15" customHeight="1" thickBot="1">
      <c r="C18" s="42"/>
      <c r="D18" s="33"/>
      <c r="S18" s="42"/>
    </row>
    <row r="19" spans="4:18" s="19" customFormat="1" ht="15" customHeight="1">
      <c r="D19" s="33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4:20" s="19" customFormat="1" ht="15" customHeight="1">
      <c r="D20" s="33" t="s">
        <v>1</v>
      </c>
      <c r="F20" s="205">
        <f>(G21-G20)</f>
        <v>0.020000000000000018</v>
      </c>
      <c r="G20" s="31">
        <v>2.82</v>
      </c>
      <c r="H20" s="204">
        <f>(I21-I20)</f>
        <v>0.20999999999999996</v>
      </c>
      <c r="I20" s="31">
        <v>2.55</v>
      </c>
      <c r="J20" s="204">
        <f>(K21-K20)</f>
        <v>0.2799999999999998</v>
      </c>
      <c r="K20" s="143">
        <v>2.4</v>
      </c>
      <c r="L20" s="204">
        <f>(M21-M20)</f>
        <v>0.07999999999999963</v>
      </c>
      <c r="M20" s="31">
        <v>2.52</v>
      </c>
      <c r="N20" s="204">
        <f>(O21-O20)</f>
        <v>0.03999999999999959</v>
      </c>
      <c r="O20" s="143">
        <v>2.48</v>
      </c>
      <c r="P20" s="204">
        <f>(Q21-Q20)</f>
        <v>0.019999999999999574</v>
      </c>
      <c r="Q20" s="31">
        <v>2.42</v>
      </c>
      <c r="R20" s="39"/>
      <c r="S20" s="203">
        <v>0</v>
      </c>
      <c r="T20" s="203">
        <f>F20+H20+J20+L20+N20+P20</f>
        <v>0.6499999999999986</v>
      </c>
    </row>
    <row r="21" spans="4:20" s="19" customFormat="1" ht="15" customHeight="1">
      <c r="D21" s="33"/>
      <c r="F21" s="205"/>
      <c r="G21" s="44">
        <f>R9</f>
        <v>2.84</v>
      </c>
      <c r="H21" s="204"/>
      <c r="I21" s="44">
        <f>G21+$O$11</f>
        <v>2.76</v>
      </c>
      <c r="J21" s="204"/>
      <c r="K21" s="44">
        <f>I21+$O11</f>
        <v>2.6799999999999997</v>
      </c>
      <c r="L21" s="204"/>
      <c r="M21" s="44">
        <f>K21+$O11</f>
        <v>2.5999999999999996</v>
      </c>
      <c r="N21" s="204"/>
      <c r="O21" s="44">
        <f>M21+$O11</f>
        <v>2.5199999999999996</v>
      </c>
      <c r="P21" s="204"/>
      <c r="Q21" s="44">
        <f>O21+$O11</f>
        <v>2.4399999999999995</v>
      </c>
      <c r="R21" s="39"/>
      <c r="S21" s="203"/>
      <c r="T21" s="203"/>
    </row>
    <row r="22" spans="4:20" s="19" customFormat="1" ht="15" customHeight="1">
      <c r="D22" s="33"/>
      <c r="F22" s="155"/>
      <c r="G22" s="27"/>
      <c r="H22" s="157"/>
      <c r="I22" s="27"/>
      <c r="J22" s="157"/>
      <c r="K22" s="27"/>
      <c r="L22" s="157"/>
      <c r="M22" s="27"/>
      <c r="N22" s="157"/>
      <c r="O22" s="27"/>
      <c r="P22" s="157"/>
      <c r="Q22" s="27"/>
      <c r="R22" s="39"/>
      <c r="S22" s="29"/>
      <c r="T22" s="29"/>
    </row>
    <row r="23" spans="4:20" s="19" customFormat="1" ht="15" customHeight="1">
      <c r="D23" s="33" t="s">
        <v>2</v>
      </c>
      <c r="F23" s="205">
        <f>(G24-G23)</f>
        <v>-0.41000000000000014</v>
      </c>
      <c r="G23" s="31">
        <v>3.21</v>
      </c>
      <c r="H23" s="204">
        <f>(I24-I23)</f>
        <v>-0.16000000000000014</v>
      </c>
      <c r="I23" s="31">
        <v>2.88</v>
      </c>
      <c r="J23" s="204">
        <f>(K24-K23)</f>
        <v>0.1599999999999997</v>
      </c>
      <c r="K23" s="31">
        <v>2.48</v>
      </c>
      <c r="L23" s="204">
        <f>(M24-M23)</f>
        <v>0.1599999999999997</v>
      </c>
      <c r="M23" s="143">
        <v>2.4</v>
      </c>
      <c r="N23" s="204">
        <f>(O24-O23)</f>
        <v>-0.10000000000000053</v>
      </c>
      <c r="O23" s="31">
        <v>2.58</v>
      </c>
      <c r="P23" s="204">
        <f>(Q24-Q23)</f>
        <v>-0.05000000000000071</v>
      </c>
      <c r="Q23" s="31">
        <v>2.45</v>
      </c>
      <c r="R23" s="39"/>
      <c r="S23" s="203">
        <f>F23+H23+N23+P23</f>
        <v>-0.7200000000000015</v>
      </c>
      <c r="T23" s="203">
        <f>J23+L23</f>
        <v>0.3199999999999994</v>
      </c>
    </row>
    <row r="24" spans="4:20" s="19" customFormat="1" ht="15" customHeight="1">
      <c r="D24" s="33"/>
      <c r="F24" s="205"/>
      <c r="G24" s="44">
        <f>$G21+$O12</f>
        <v>2.8</v>
      </c>
      <c r="H24" s="204"/>
      <c r="I24" s="44">
        <f>G24+$O$11</f>
        <v>2.7199999999999998</v>
      </c>
      <c r="J24" s="204"/>
      <c r="K24" s="44">
        <f>I24+$O11</f>
        <v>2.6399999999999997</v>
      </c>
      <c r="L24" s="204"/>
      <c r="M24" s="44">
        <f>K24+$O11</f>
        <v>2.5599999999999996</v>
      </c>
      <c r="N24" s="204"/>
      <c r="O24" s="44">
        <f>M24+$O11</f>
        <v>2.4799999999999995</v>
      </c>
      <c r="P24" s="204"/>
      <c r="Q24" s="44">
        <f>O24+$O11</f>
        <v>2.3999999999999995</v>
      </c>
      <c r="R24" s="39"/>
      <c r="S24" s="203"/>
      <c r="T24" s="203"/>
    </row>
    <row r="25" spans="4:20" s="19" customFormat="1" ht="15" customHeight="1">
      <c r="D25" s="33"/>
      <c r="F25" s="155"/>
      <c r="G25" s="27"/>
      <c r="H25" s="157"/>
      <c r="I25" s="27"/>
      <c r="J25" s="157"/>
      <c r="K25" s="27"/>
      <c r="L25" s="157"/>
      <c r="M25" s="27"/>
      <c r="N25" s="157"/>
      <c r="O25" s="27"/>
      <c r="P25" s="157"/>
      <c r="Q25" s="27"/>
      <c r="R25" s="39"/>
      <c r="S25" s="29"/>
      <c r="T25" s="29"/>
    </row>
    <row r="26" spans="4:20" s="19" customFormat="1" ht="15" customHeight="1">
      <c r="D26" s="33" t="s">
        <v>3</v>
      </c>
      <c r="F26" s="205">
        <f>(G27-G26)</f>
        <v>-0.27</v>
      </c>
      <c r="G26" s="31">
        <v>3.03</v>
      </c>
      <c r="H26" s="204">
        <f>(I27-I26)</f>
        <v>-0.3200000000000003</v>
      </c>
      <c r="I26" s="143">
        <v>3</v>
      </c>
      <c r="J26" s="204">
        <f>(K27-K26)</f>
        <v>-0.16000000000000014</v>
      </c>
      <c r="K26" s="31">
        <v>2.76</v>
      </c>
      <c r="L26" s="204">
        <f>(M27-M26)</f>
        <v>0.24999999999999956</v>
      </c>
      <c r="M26" s="31">
        <v>2.27</v>
      </c>
      <c r="N26" s="204">
        <f>(O27-O26)</f>
        <v>-0.010000000000000675</v>
      </c>
      <c r="O26" s="31">
        <v>2.45</v>
      </c>
      <c r="P26" s="204">
        <f>(Q27-Q26)</f>
        <v>-4.440892098500626E-16</v>
      </c>
      <c r="Q26" s="31">
        <v>2.36</v>
      </c>
      <c r="R26" s="39"/>
      <c r="S26" s="203">
        <f>F26+H26+J26+N26+P26</f>
        <v>-0.7600000000000016</v>
      </c>
      <c r="T26" s="203">
        <f>L26</f>
        <v>0.24999999999999956</v>
      </c>
    </row>
    <row r="27" spans="4:20" s="19" customFormat="1" ht="15" customHeight="1">
      <c r="D27" s="33"/>
      <c r="F27" s="205"/>
      <c r="G27" s="44">
        <f>$G24+$O$12</f>
        <v>2.76</v>
      </c>
      <c r="H27" s="204"/>
      <c r="I27" s="44">
        <f>G27+$O$11</f>
        <v>2.6799999999999997</v>
      </c>
      <c r="J27" s="204"/>
      <c r="K27" s="44">
        <f aca="true" t="shared" si="0" ref="K27:Q27">I27+$O$11</f>
        <v>2.5999999999999996</v>
      </c>
      <c r="L27" s="204"/>
      <c r="M27" s="43">
        <f t="shared" si="0"/>
        <v>2.5199999999999996</v>
      </c>
      <c r="N27" s="204"/>
      <c r="O27" s="43">
        <f t="shared" si="0"/>
        <v>2.4399999999999995</v>
      </c>
      <c r="P27" s="204"/>
      <c r="Q27" s="44">
        <f t="shared" si="0"/>
        <v>2.3599999999999994</v>
      </c>
      <c r="R27" s="39"/>
      <c r="S27" s="203"/>
      <c r="T27" s="203"/>
    </row>
    <row r="28" spans="4:20" s="19" customFormat="1" ht="15" customHeight="1">
      <c r="D28" s="33"/>
      <c r="F28" s="155"/>
      <c r="G28" s="27"/>
      <c r="H28" s="157"/>
      <c r="I28" s="27"/>
      <c r="J28" s="157"/>
      <c r="K28" s="27"/>
      <c r="L28" s="157"/>
      <c r="M28" s="27"/>
      <c r="N28" s="157"/>
      <c r="O28" s="27"/>
      <c r="P28" s="157"/>
      <c r="Q28" s="27"/>
      <c r="R28" s="39"/>
      <c r="S28" s="29"/>
      <c r="T28" s="29"/>
    </row>
    <row r="29" spans="4:20" s="19" customFormat="1" ht="15" customHeight="1">
      <c r="D29" s="33" t="s">
        <v>4</v>
      </c>
      <c r="F29" s="205">
        <f>(G30-G29)</f>
        <v>0.16999999999999993</v>
      </c>
      <c r="G29" s="31">
        <v>2.55</v>
      </c>
      <c r="H29" s="204">
        <f>(I30-I29)</f>
        <v>-0.2100000000000004</v>
      </c>
      <c r="I29" s="31">
        <v>2.85</v>
      </c>
      <c r="J29" s="204">
        <f>(K30-K29)</f>
        <v>-0.20000000000000018</v>
      </c>
      <c r="K29" s="31">
        <v>2.76</v>
      </c>
      <c r="L29" s="204">
        <f>(M30-M29)</f>
        <v>0.20999999999999952</v>
      </c>
      <c r="M29" s="31">
        <v>2.27</v>
      </c>
      <c r="N29" s="204">
        <f>(O30-O29)</f>
        <v>-0.1800000000000006</v>
      </c>
      <c r="O29" s="31">
        <v>2.58</v>
      </c>
      <c r="P29" s="204">
        <f>(Q30-Q29)</f>
        <v>-0.1600000000000006</v>
      </c>
      <c r="Q29" s="31">
        <v>2.48</v>
      </c>
      <c r="R29" s="39"/>
      <c r="S29" s="203">
        <f>H29+J29+N29+P29</f>
        <v>-0.7500000000000018</v>
      </c>
      <c r="T29" s="203">
        <f>F29+L29</f>
        <v>0.37999999999999945</v>
      </c>
    </row>
    <row r="30" spans="4:20" s="19" customFormat="1" ht="15" customHeight="1">
      <c r="D30" s="33"/>
      <c r="F30" s="205"/>
      <c r="G30" s="43">
        <f>$G27+$O$12</f>
        <v>2.7199999999999998</v>
      </c>
      <c r="H30" s="204"/>
      <c r="I30" s="44">
        <f>G30+$O$11</f>
        <v>2.6399999999999997</v>
      </c>
      <c r="J30" s="204"/>
      <c r="K30" s="44">
        <f aca="true" t="shared" si="1" ref="K30:Q30">I30+$O$11</f>
        <v>2.5599999999999996</v>
      </c>
      <c r="L30" s="204"/>
      <c r="M30" s="43">
        <f t="shared" si="1"/>
        <v>2.4799999999999995</v>
      </c>
      <c r="N30" s="204"/>
      <c r="O30" s="44">
        <f t="shared" si="1"/>
        <v>2.3999999999999995</v>
      </c>
      <c r="P30" s="204"/>
      <c r="Q30" s="44">
        <f t="shared" si="1"/>
        <v>2.3199999999999994</v>
      </c>
      <c r="R30" s="39"/>
      <c r="S30" s="203"/>
      <c r="T30" s="203"/>
    </row>
    <row r="31" spans="4:20" s="19" customFormat="1" ht="15" customHeight="1">
      <c r="D31" s="33"/>
      <c r="F31" s="155"/>
      <c r="G31" s="27"/>
      <c r="H31" s="157"/>
      <c r="I31" s="27"/>
      <c r="J31" s="157"/>
      <c r="K31" s="27"/>
      <c r="L31" s="157"/>
      <c r="M31" s="27"/>
      <c r="N31" s="157"/>
      <c r="O31" s="27" t="s">
        <v>0</v>
      </c>
      <c r="P31" s="157"/>
      <c r="Q31" s="27"/>
      <c r="R31" s="39"/>
      <c r="S31" s="29"/>
      <c r="T31" s="29"/>
    </row>
    <row r="32" spans="4:20" s="19" customFormat="1" ht="15" customHeight="1">
      <c r="D32" s="33" t="s">
        <v>5</v>
      </c>
      <c r="F32" s="205">
        <f>(G33-G32)</f>
        <v>0.4099999999999997</v>
      </c>
      <c r="G32" s="143">
        <v>2.27</v>
      </c>
      <c r="H32" s="204">
        <f>(I33-I32)</f>
        <v>0.14999999999999947</v>
      </c>
      <c r="I32" s="31">
        <v>2.45</v>
      </c>
      <c r="J32" s="204">
        <f>(K33-K32)</f>
        <v>-4.440892098500626E-16</v>
      </c>
      <c r="K32" s="31">
        <v>2.52</v>
      </c>
      <c r="L32" s="204">
        <f>(M33-M32)</f>
        <v>0.25999999999999934</v>
      </c>
      <c r="M32" s="31">
        <v>2.18</v>
      </c>
      <c r="N32" s="204">
        <f>(O33-O32)</f>
        <v>-0.12000000000000055</v>
      </c>
      <c r="O32" s="31">
        <v>2.48</v>
      </c>
      <c r="P32" s="204">
        <f>(Q33-Q32)</f>
        <v>-0.08000000000000052</v>
      </c>
      <c r="Q32" s="31">
        <v>2.36</v>
      </c>
      <c r="R32" s="39"/>
      <c r="S32" s="203">
        <f>J32+N32+P32</f>
        <v>-0.2000000000000015</v>
      </c>
      <c r="T32" s="203">
        <f>H32+L32+F32</f>
        <v>0.8199999999999985</v>
      </c>
    </row>
    <row r="33" spans="4:21" s="19" customFormat="1" ht="15" customHeight="1">
      <c r="D33" s="33"/>
      <c r="F33" s="205"/>
      <c r="G33" s="44">
        <f>$G30+$O$12</f>
        <v>2.6799999999999997</v>
      </c>
      <c r="H33" s="204"/>
      <c r="I33" s="44">
        <f>G33+$O$11</f>
        <v>2.5999999999999996</v>
      </c>
      <c r="J33" s="204"/>
      <c r="K33" s="44">
        <f aca="true" t="shared" si="2" ref="K33:Q33">I33+$O$11</f>
        <v>2.5199999999999996</v>
      </c>
      <c r="L33" s="204"/>
      <c r="M33" s="44">
        <f t="shared" si="2"/>
        <v>2.4399999999999995</v>
      </c>
      <c r="N33" s="204"/>
      <c r="O33" s="44">
        <f t="shared" si="2"/>
        <v>2.3599999999999994</v>
      </c>
      <c r="P33" s="204"/>
      <c r="Q33" s="44">
        <f t="shared" si="2"/>
        <v>2.2799999999999994</v>
      </c>
      <c r="R33" s="46"/>
      <c r="S33" s="203"/>
      <c r="T33" s="203"/>
      <c r="U33" s="115"/>
    </row>
    <row r="34" spans="3:21" ht="15" customHeight="1" thickBot="1">
      <c r="C34" s="19"/>
      <c r="D34" s="33"/>
      <c r="E34" s="19"/>
      <c r="F34" s="156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1"/>
      <c r="S34" s="19"/>
      <c r="T34" s="29"/>
      <c r="U34" s="115"/>
    </row>
    <row r="35" spans="3:21" ht="15" customHeight="1">
      <c r="C35" s="19"/>
      <c r="D35" s="191" t="s">
        <v>44</v>
      </c>
      <c r="E35" s="19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7" t="s">
        <v>14</v>
      </c>
      <c r="S35" s="165">
        <f>SUM(S20:S34)</f>
        <v>-2.4300000000000064</v>
      </c>
      <c r="T35" s="165">
        <f>SUM(T20:T34)</f>
        <v>2.4199999999999955</v>
      </c>
      <c r="U35" s="115"/>
    </row>
    <row r="36" spans="3:22" ht="15" customHeight="1"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9"/>
      <c r="Q36" s="19"/>
      <c r="R36" s="19"/>
      <c r="S36" s="19"/>
      <c r="T36" s="19"/>
      <c r="U36" s="19"/>
      <c r="V36" s="153"/>
    </row>
    <row r="37" spans="24:43" ht="15" customHeight="1"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5"/>
    </row>
    <row r="38" spans="4:41" s="19" customFormat="1" ht="15" customHeight="1">
      <c r="D38" s="48" t="s">
        <v>50</v>
      </c>
      <c r="E38" s="42" t="s">
        <v>15</v>
      </c>
      <c r="F38" s="166">
        <f>S35</f>
        <v>-2.4300000000000064</v>
      </c>
      <c r="G38" s="42" t="s">
        <v>15</v>
      </c>
      <c r="H38" s="167">
        <f>F38/F39</f>
        <v>-1.0041322314049632</v>
      </c>
      <c r="I38" s="19" t="s">
        <v>95</v>
      </c>
      <c r="J38" s="49" t="s">
        <v>50</v>
      </c>
      <c r="K38" s="19" t="s">
        <v>15</v>
      </c>
      <c r="L38" s="165">
        <f>H38</f>
        <v>-1.0041322314049632</v>
      </c>
      <c r="M38" s="47" t="s">
        <v>51</v>
      </c>
      <c r="AO38" s="135"/>
    </row>
    <row r="39" spans="4:43" s="19" customFormat="1" ht="15" customHeight="1">
      <c r="D39" s="47" t="s">
        <v>51</v>
      </c>
      <c r="E39" s="42"/>
      <c r="F39" s="165">
        <f>T35</f>
        <v>2.4199999999999955</v>
      </c>
      <c r="G39" s="42"/>
      <c r="H39" s="137"/>
      <c r="AQ39" s="135"/>
    </row>
    <row r="40" spans="3:43" ht="15" customHeight="1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5"/>
    </row>
    <row r="41" spans="3:43" ht="15" customHeight="1">
      <c r="C41" s="180" t="s">
        <v>52</v>
      </c>
      <c r="D41" s="18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35"/>
    </row>
    <row r="42" spans="3:43" ht="15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35"/>
    </row>
    <row r="43" spans="3:43" ht="15" customHeight="1">
      <c r="C43" s="19">
        <v>1</v>
      </c>
      <c r="D43" s="184" t="s">
        <v>202</v>
      </c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35"/>
    </row>
    <row r="44" spans="3:43" ht="15" customHeight="1">
      <c r="C44" s="19"/>
      <c r="D44" s="184" t="s">
        <v>203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60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35"/>
    </row>
    <row r="45" spans="3:43" ht="15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35"/>
    </row>
    <row r="46" spans="3:43" ht="15" customHeight="1">
      <c r="C46" s="19">
        <v>2</v>
      </c>
      <c r="D46" s="201" t="s">
        <v>245</v>
      </c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35"/>
    </row>
    <row r="47" spans="3:43" ht="15" customHeight="1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35"/>
    </row>
    <row r="48" spans="3:43" ht="15" customHeight="1">
      <c r="C48" s="19">
        <v>3</v>
      </c>
      <c r="D48" s="214" t="s">
        <v>204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35"/>
    </row>
    <row r="49" spans="3:43" ht="15" customHeight="1">
      <c r="C49" s="19"/>
      <c r="D49" s="184" t="s">
        <v>212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35"/>
    </row>
    <row r="50" spans="3:43" ht="15" customHeight="1">
      <c r="C50" s="19"/>
      <c r="D50" s="184" t="s">
        <v>205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35"/>
    </row>
    <row r="51" spans="3:43" ht="15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35"/>
    </row>
    <row r="52" spans="3:43" ht="15" customHeight="1">
      <c r="C52" s="19">
        <v>4</v>
      </c>
      <c r="D52" s="184" t="s">
        <v>53</v>
      </c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35"/>
    </row>
    <row r="53" spans="3:43" ht="15" customHeight="1">
      <c r="C53" s="19"/>
      <c r="D53" s="184" t="s">
        <v>213</v>
      </c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60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35"/>
    </row>
    <row r="54" spans="3:43" ht="15" customHeight="1">
      <c r="C54" s="1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35"/>
    </row>
    <row r="55" spans="3:43" ht="15" customHeight="1">
      <c r="C55" s="19">
        <v>5</v>
      </c>
      <c r="D55" s="184" t="s">
        <v>197</v>
      </c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35"/>
    </row>
    <row r="56" spans="3:43" ht="15" customHeight="1">
      <c r="C56" s="19"/>
      <c r="D56" s="184" t="s">
        <v>201</v>
      </c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35"/>
    </row>
    <row r="57" spans="3:43" ht="15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35"/>
    </row>
    <row r="58" spans="3:43" ht="15" customHeight="1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35"/>
    </row>
    <row r="59" spans="3:43" ht="15" customHeight="1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35"/>
    </row>
    <row r="60" spans="3:43" ht="15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35"/>
    </row>
    <row r="61" spans="3:43" ht="15" customHeight="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35"/>
    </row>
    <row r="62" spans="3:43" ht="15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35"/>
    </row>
    <row r="63" spans="3:43" ht="15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35"/>
    </row>
    <row r="64" spans="3:43" ht="15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35"/>
    </row>
    <row r="65" spans="3:42" ht="15" customHeight="1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35"/>
    </row>
    <row r="66" spans="4:42" ht="15" customHeight="1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35"/>
    </row>
    <row r="67" spans="3:42" ht="15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06" t="s">
        <v>215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35"/>
    </row>
    <row r="68" spans="22:42" ht="15" customHeight="1">
      <c r="V68" s="206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ht="15" customHeight="1">
      <c r="V69" s="206"/>
    </row>
    <row r="71" spans="4:21" s="19" customFormat="1" ht="15" customHeight="1">
      <c r="D71" s="200" t="s">
        <v>246</v>
      </c>
      <c r="E71" s="200"/>
      <c r="F71" s="200"/>
      <c r="G71" s="200"/>
      <c r="H71" s="200"/>
      <c r="I71" s="200"/>
      <c r="J71" s="200"/>
      <c r="K71" s="200"/>
      <c r="L71" s="200"/>
      <c r="M71" s="19" t="s">
        <v>15</v>
      </c>
      <c r="N71" s="151">
        <v>2.84</v>
      </c>
      <c r="O71" s="19" t="s">
        <v>195</v>
      </c>
      <c r="P71" s="185" t="s">
        <v>247</v>
      </c>
      <c r="Q71" s="185"/>
      <c r="S71" s="121" t="s">
        <v>198</v>
      </c>
      <c r="T71" s="121" t="s">
        <v>15</v>
      </c>
      <c r="U71" s="163">
        <f>H38</f>
        <v>-1.0041322314049632</v>
      </c>
    </row>
    <row r="72" spans="4:20" s="19" customFormat="1" ht="15" customHeight="1">
      <c r="D72" s="27"/>
      <c r="E72" s="185" t="s">
        <v>200</v>
      </c>
      <c r="F72" s="185"/>
      <c r="G72" s="185"/>
      <c r="H72" s="185"/>
      <c r="I72" s="185"/>
      <c r="J72" s="185"/>
      <c r="K72" s="185"/>
      <c r="L72" s="185"/>
      <c r="M72" s="19" t="s">
        <v>15</v>
      </c>
      <c r="N72" s="151">
        <v>2.56</v>
      </c>
      <c r="O72" s="19" t="s">
        <v>195</v>
      </c>
      <c r="R72" s="121"/>
      <c r="S72" s="121" t="s">
        <v>0</v>
      </c>
      <c r="T72" s="121" t="s">
        <v>0</v>
      </c>
    </row>
    <row r="73" spans="4:21" s="19" customFormat="1" ht="15" customHeight="1">
      <c r="D73" s="27"/>
      <c r="E73" s="185" t="s">
        <v>248</v>
      </c>
      <c r="F73" s="185"/>
      <c r="G73" s="185"/>
      <c r="H73" s="185"/>
      <c r="I73" s="185"/>
      <c r="J73" s="185"/>
      <c r="K73" s="185"/>
      <c r="L73" s="185"/>
      <c r="M73" s="19" t="s">
        <v>15</v>
      </c>
      <c r="N73" s="151">
        <v>0.02</v>
      </c>
      <c r="O73" s="19" t="s">
        <v>41</v>
      </c>
      <c r="P73" s="19" t="s">
        <v>249</v>
      </c>
      <c r="Q73" s="152">
        <f>N72-N73</f>
        <v>2.54</v>
      </c>
      <c r="R73" s="121"/>
      <c r="S73" s="121" t="s">
        <v>198</v>
      </c>
      <c r="T73" s="121" t="s">
        <v>15</v>
      </c>
      <c r="U73" s="165">
        <f>ABS(T97/U97)</f>
        <v>1.2850467289719683</v>
      </c>
    </row>
    <row r="74" spans="4:22" s="19" customFormat="1" ht="15" customHeight="1">
      <c r="D74" s="200" t="s">
        <v>262</v>
      </c>
      <c r="E74" s="200"/>
      <c r="F74" s="200"/>
      <c r="G74" s="200"/>
      <c r="H74" s="200"/>
      <c r="I74" s="200"/>
      <c r="J74" s="200"/>
      <c r="K74" s="200"/>
      <c r="L74" s="200"/>
      <c r="M74" s="19" t="s">
        <v>15</v>
      </c>
      <c r="N74" s="151">
        <f>N71-N73</f>
        <v>2.82</v>
      </c>
      <c r="O74" s="19" t="s">
        <v>195</v>
      </c>
      <c r="R74" s="121"/>
      <c r="S74" s="121" t="s">
        <v>250</v>
      </c>
      <c r="T74" s="121" t="s">
        <v>15</v>
      </c>
      <c r="U74" s="165">
        <f>U73</f>
        <v>1.2850467289719683</v>
      </c>
      <c r="V74" s="150" t="s">
        <v>199</v>
      </c>
    </row>
    <row r="75" spans="4:20" s="19" customFormat="1" ht="15" customHeight="1">
      <c r="D75" s="148"/>
      <c r="E75" s="148"/>
      <c r="F75" s="148"/>
      <c r="G75" s="148"/>
      <c r="H75" s="148"/>
      <c r="I75" s="148"/>
      <c r="J75" s="148"/>
      <c r="K75" s="148"/>
      <c r="L75" s="148"/>
      <c r="R75" s="121"/>
      <c r="S75" s="121"/>
      <c r="T75" s="29"/>
    </row>
    <row r="76" spans="3:22" ht="15" customHeight="1">
      <c r="C76" s="19"/>
      <c r="D76" s="180" t="s">
        <v>43</v>
      </c>
      <c r="E76" s="180"/>
      <c r="F76" s="202" t="s">
        <v>234</v>
      </c>
      <c r="G76" s="202"/>
      <c r="H76" s="202"/>
      <c r="I76" s="202"/>
      <c r="J76" s="202"/>
      <c r="K76" s="202"/>
      <c r="L76" s="202"/>
      <c r="M76" s="144" t="s">
        <v>235</v>
      </c>
      <c r="N76" s="19" t="s">
        <v>15</v>
      </c>
      <c r="O76" s="149">
        <f>U73</f>
        <v>1.2850467289719683</v>
      </c>
      <c r="P76" s="145" t="s">
        <v>199</v>
      </c>
      <c r="Q76" s="202" t="s">
        <v>236</v>
      </c>
      <c r="R76" s="202"/>
      <c r="S76" s="202"/>
      <c r="T76" s="202"/>
      <c r="U76" s="202"/>
      <c r="V76" s="202"/>
    </row>
    <row r="77" spans="3:21" ht="15" customHeight="1">
      <c r="C77" s="19"/>
      <c r="D77" s="19" t="s">
        <v>0</v>
      </c>
      <c r="E77" s="30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3:22" ht="15" customHeight="1">
      <c r="C78" s="187" t="s">
        <v>45</v>
      </c>
      <c r="D78" s="31"/>
      <c r="E78" s="32"/>
      <c r="F78" s="31"/>
      <c r="G78" s="31">
        <v>1</v>
      </c>
      <c r="H78" s="31"/>
      <c r="I78" s="31">
        <v>2</v>
      </c>
      <c r="J78" s="31"/>
      <c r="K78" s="31">
        <v>3</v>
      </c>
      <c r="L78" s="31"/>
      <c r="M78" s="31">
        <v>4</v>
      </c>
      <c r="N78" s="31"/>
      <c r="O78" s="31">
        <v>5</v>
      </c>
      <c r="P78" s="31"/>
      <c r="Q78" s="31">
        <v>6</v>
      </c>
      <c r="R78" s="31"/>
      <c r="S78" s="187" t="s">
        <v>5</v>
      </c>
      <c r="T78" s="19" t="s">
        <v>46</v>
      </c>
      <c r="U78" s="19" t="s">
        <v>48</v>
      </c>
      <c r="V78" s="19"/>
    </row>
    <row r="79" spans="3:22" ht="15" customHeight="1">
      <c r="C79" s="187"/>
      <c r="D79" s="33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87"/>
      <c r="T79" s="19" t="s">
        <v>47</v>
      </c>
      <c r="U79" s="19" t="s">
        <v>49</v>
      </c>
      <c r="V79" s="19"/>
    </row>
    <row r="80" spans="3:22" ht="15" customHeight="1" thickBot="1">
      <c r="C80" s="42"/>
      <c r="D80" s="33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2"/>
      <c r="T80" s="19"/>
      <c r="U80" s="19"/>
      <c r="V80" s="19"/>
    </row>
    <row r="81" spans="3:22" ht="15" customHeight="1">
      <c r="C81" s="19"/>
      <c r="D81" s="33"/>
      <c r="E81" s="19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S81" s="19"/>
      <c r="T81" s="19"/>
      <c r="U81" s="19"/>
      <c r="V81" s="19"/>
    </row>
    <row r="82" spans="3:22" ht="15" customHeight="1">
      <c r="C82" s="19"/>
      <c r="D82" s="33" t="s">
        <v>1</v>
      </c>
      <c r="E82" s="19"/>
      <c r="F82" s="199">
        <f>(G83-G82)</f>
        <v>0</v>
      </c>
      <c r="G82" s="31">
        <v>2.82</v>
      </c>
      <c r="H82" s="193">
        <f>(I83-I82)</f>
        <v>0.18999999999999995</v>
      </c>
      <c r="I82" s="31">
        <v>2.55</v>
      </c>
      <c r="J82" s="195">
        <f>(K83-K82)</f>
        <v>0.2599999999999998</v>
      </c>
      <c r="K82" s="143">
        <v>2.4</v>
      </c>
      <c r="L82" s="195">
        <f>(M83-M82)</f>
        <v>0.05999999999999961</v>
      </c>
      <c r="M82" s="31">
        <v>2.52</v>
      </c>
      <c r="N82" s="195">
        <f>(O83-O82)</f>
        <v>0.019999999999999574</v>
      </c>
      <c r="O82" s="143">
        <v>2.48</v>
      </c>
      <c r="P82" s="193">
        <f>(Q83-Q82)</f>
        <v>-4.440892098500626E-16</v>
      </c>
      <c r="Q82" s="31">
        <v>2.42</v>
      </c>
      <c r="R82" s="39"/>
      <c r="S82" s="19"/>
      <c r="T82" s="196">
        <v>0</v>
      </c>
      <c r="U82" s="196">
        <f>H82+J82+L82+N82</f>
        <v>0.5299999999999989</v>
      </c>
      <c r="V82" s="19"/>
    </row>
    <row r="83" spans="3:22" ht="15" customHeight="1">
      <c r="C83" s="19"/>
      <c r="D83" s="33"/>
      <c r="E83" s="19"/>
      <c r="F83" s="199"/>
      <c r="G83" s="43">
        <f>N74</f>
        <v>2.82</v>
      </c>
      <c r="H83" s="193"/>
      <c r="I83" s="43">
        <f>G83+$O$11</f>
        <v>2.7399999999999998</v>
      </c>
      <c r="J83" s="193"/>
      <c r="K83" s="43">
        <f>I83+$O$11</f>
        <v>2.6599999999999997</v>
      </c>
      <c r="L83" s="193"/>
      <c r="M83" s="44">
        <f>K83+$O$11</f>
        <v>2.5799999999999996</v>
      </c>
      <c r="N83" s="193"/>
      <c r="O83" s="44">
        <f>M83+$O$11</f>
        <v>2.4999999999999996</v>
      </c>
      <c r="P83" s="193"/>
      <c r="Q83" s="43">
        <f>O83+$O$11</f>
        <v>2.4199999999999995</v>
      </c>
      <c r="R83" s="39"/>
      <c r="S83" s="19"/>
      <c r="T83" s="196"/>
      <c r="U83" s="197"/>
      <c r="V83" s="19"/>
    </row>
    <row r="84" spans="3:22" ht="15" customHeight="1">
      <c r="C84" s="19"/>
      <c r="D84" s="33"/>
      <c r="E84" s="19"/>
      <c r="F84" s="3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39"/>
      <c r="S84" s="19"/>
      <c r="T84" s="19"/>
      <c r="U84" s="19"/>
      <c r="V84" s="19"/>
    </row>
    <row r="85" spans="3:22" ht="15" customHeight="1">
      <c r="C85" s="19"/>
      <c r="D85" s="33" t="s">
        <v>2</v>
      </c>
      <c r="E85" s="19"/>
      <c r="F85" s="198">
        <f>(G86-G85)</f>
        <v>-0.43000000000000016</v>
      </c>
      <c r="G85" s="31">
        <v>3.21</v>
      </c>
      <c r="H85" s="195">
        <f>(I86-I85)</f>
        <v>-0.18000000000000016</v>
      </c>
      <c r="I85" s="31">
        <v>2.88</v>
      </c>
      <c r="J85" s="195">
        <f>(K86-K85)</f>
        <v>0.13999999999999968</v>
      </c>
      <c r="K85" s="31">
        <v>2.48</v>
      </c>
      <c r="L85" s="195">
        <f>(M86-M85)</f>
        <v>0.13999999999999968</v>
      </c>
      <c r="M85" s="31">
        <v>2.4</v>
      </c>
      <c r="N85" s="195">
        <f>(O86-O85)</f>
        <v>-0.12000000000000055</v>
      </c>
      <c r="O85" s="31">
        <v>2.58</v>
      </c>
      <c r="P85" s="195">
        <f>(Q86-Q85)</f>
        <v>-0.07000000000000073</v>
      </c>
      <c r="Q85" s="31">
        <v>2.45</v>
      </c>
      <c r="R85" s="39"/>
      <c r="S85" s="19"/>
      <c r="T85" s="196">
        <f>F85+H85+N85+P85</f>
        <v>-0.8000000000000016</v>
      </c>
      <c r="U85" s="196">
        <f>J85+L85</f>
        <v>0.27999999999999936</v>
      </c>
      <c r="V85" s="19"/>
    </row>
    <row r="86" spans="3:22" ht="15" customHeight="1">
      <c r="C86" s="19"/>
      <c r="D86" s="33"/>
      <c r="E86" s="19"/>
      <c r="F86" s="199"/>
      <c r="G86" s="44">
        <f>$G83+$O$12</f>
        <v>2.78</v>
      </c>
      <c r="H86" s="193"/>
      <c r="I86" s="44">
        <f>G86+$O$11</f>
        <v>2.6999999999999997</v>
      </c>
      <c r="J86" s="193"/>
      <c r="K86" s="44">
        <f>I86+$O$11</f>
        <v>2.6199999999999997</v>
      </c>
      <c r="L86" s="193"/>
      <c r="M86" s="44">
        <f>K86+$O$11</f>
        <v>2.5399999999999996</v>
      </c>
      <c r="N86" s="193"/>
      <c r="O86" s="44">
        <f>M86+$O$11</f>
        <v>2.4599999999999995</v>
      </c>
      <c r="P86" s="193"/>
      <c r="Q86" s="44">
        <f>O86+$O$11</f>
        <v>2.3799999999999994</v>
      </c>
      <c r="R86" s="39"/>
      <c r="S86" s="19"/>
      <c r="T86" s="197"/>
      <c r="U86" s="197"/>
      <c r="V86" s="19"/>
    </row>
    <row r="87" spans="3:22" ht="15" customHeight="1">
      <c r="C87" s="19"/>
      <c r="D87" s="33"/>
      <c r="E87" s="19"/>
      <c r="F87" s="3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39"/>
      <c r="S87" s="19"/>
      <c r="T87" s="19"/>
      <c r="U87" s="19"/>
      <c r="V87" s="19"/>
    </row>
    <row r="88" spans="3:22" ht="15" customHeight="1">
      <c r="C88" s="19"/>
      <c r="D88" s="33" t="s">
        <v>3</v>
      </c>
      <c r="E88" s="19"/>
      <c r="F88" s="198">
        <f>(G89-G88)</f>
        <v>-0.29000000000000004</v>
      </c>
      <c r="G88" s="31">
        <v>3.03</v>
      </c>
      <c r="H88" s="195">
        <f>(I89-I88)</f>
        <v>-0.3400000000000003</v>
      </c>
      <c r="I88" s="143">
        <v>3</v>
      </c>
      <c r="J88" s="195">
        <f>(K89-K88)</f>
        <v>-0.18000000000000016</v>
      </c>
      <c r="K88" s="31">
        <v>2.76</v>
      </c>
      <c r="L88" s="193">
        <f>(M89-M88)</f>
        <v>0.22999999999999954</v>
      </c>
      <c r="M88" s="31">
        <v>2.27</v>
      </c>
      <c r="N88" s="193">
        <f>(O89-O88)</f>
        <v>-0.030000000000000693</v>
      </c>
      <c r="O88" s="31">
        <v>2.45</v>
      </c>
      <c r="P88" s="193">
        <f>(Q89-Q88)</f>
        <v>-0.020000000000000462</v>
      </c>
      <c r="Q88" s="31">
        <v>2.36</v>
      </c>
      <c r="R88" s="39"/>
      <c r="S88" s="19"/>
      <c r="T88" s="196">
        <f>F88+H88+J88+N88+P88</f>
        <v>-0.8600000000000017</v>
      </c>
      <c r="U88" s="197">
        <f>L88</f>
        <v>0.22999999999999954</v>
      </c>
      <c r="V88" s="19"/>
    </row>
    <row r="89" spans="3:22" ht="15" customHeight="1">
      <c r="C89" s="19"/>
      <c r="D89" s="33"/>
      <c r="E89" s="19"/>
      <c r="F89" s="199"/>
      <c r="G89" s="44">
        <f>$G86+$O$12</f>
        <v>2.7399999999999998</v>
      </c>
      <c r="H89" s="193"/>
      <c r="I89" s="43">
        <f>G89+$O$11</f>
        <v>2.6599999999999997</v>
      </c>
      <c r="J89" s="193"/>
      <c r="K89" s="44">
        <f>I89+$O$11</f>
        <v>2.5799999999999996</v>
      </c>
      <c r="L89" s="193"/>
      <c r="M89" s="44">
        <f>K89+$O$11</f>
        <v>2.4999999999999996</v>
      </c>
      <c r="N89" s="193"/>
      <c r="O89" s="43">
        <f>M89+$O$11</f>
        <v>2.4199999999999995</v>
      </c>
      <c r="P89" s="193"/>
      <c r="Q89" s="43">
        <f>O89+$O$11</f>
        <v>2.3399999999999994</v>
      </c>
      <c r="R89" s="39"/>
      <c r="S89" s="19"/>
      <c r="T89" s="197"/>
      <c r="U89" s="197"/>
      <c r="V89" s="19"/>
    </row>
    <row r="90" spans="3:22" ht="15" customHeight="1">
      <c r="C90" s="19"/>
      <c r="D90" s="33"/>
      <c r="E90" s="19"/>
      <c r="F90" s="3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39"/>
      <c r="S90" s="19"/>
      <c r="T90" s="19"/>
      <c r="U90" s="19"/>
      <c r="V90" s="19"/>
    </row>
    <row r="91" spans="3:22" ht="15" customHeight="1">
      <c r="C91" s="19"/>
      <c r="D91" s="33" t="s">
        <v>4</v>
      </c>
      <c r="E91" s="19"/>
      <c r="F91" s="199">
        <f>(G92-G91)</f>
        <v>0.1499999999999999</v>
      </c>
      <c r="G91" s="31">
        <v>2.55</v>
      </c>
      <c r="H91" s="193">
        <f>(I92-I91)</f>
        <v>-0.23000000000000043</v>
      </c>
      <c r="I91" s="31">
        <v>2.85</v>
      </c>
      <c r="J91" s="193">
        <f>(K92-K91)</f>
        <v>-0.2200000000000002</v>
      </c>
      <c r="K91" s="31">
        <v>2.76</v>
      </c>
      <c r="L91" s="193">
        <f>(M92-M91)</f>
        <v>0.1899999999999995</v>
      </c>
      <c r="M91" s="31">
        <v>2.27</v>
      </c>
      <c r="N91" s="195">
        <f>(O92-O91)</f>
        <v>-0.20000000000000062</v>
      </c>
      <c r="O91" s="31">
        <v>2.58</v>
      </c>
      <c r="P91" s="193">
        <f>(Q92-Q91)</f>
        <v>-0.1800000000000006</v>
      </c>
      <c r="Q91" s="31">
        <v>2.48</v>
      </c>
      <c r="R91" s="39"/>
      <c r="S91" s="19"/>
      <c r="T91" s="196">
        <f>H91+J91+N91+P91</f>
        <v>-0.8300000000000018</v>
      </c>
      <c r="U91" s="197">
        <f>F91+L91</f>
        <v>0.3399999999999994</v>
      </c>
      <c r="V91" s="19"/>
    </row>
    <row r="92" spans="3:22" ht="15" customHeight="1">
      <c r="C92" s="19"/>
      <c r="D92" s="33"/>
      <c r="E92" s="19"/>
      <c r="F92" s="199"/>
      <c r="G92" s="44">
        <f>$G89+$O$12</f>
        <v>2.6999999999999997</v>
      </c>
      <c r="H92" s="193"/>
      <c r="I92" s="43">
        <f>G92+$O$11</f>
        <v>2.6199999999999997</v>
      </c>
      <c r="J92" s="193"/>
      <c r="K92" s="43">
        <f>I92+$O$11</f>
        <v>2.5399999999999996</v>
      </c>
      <c r="L92" s="193"/>
      <c r="M92" s="43">
        <f>K92+$O$11</f>
        <v>2.4599999999999995</v>
      </c>
      <c r="N92" s="193"/>
      <c r="O92" s="44">
        <f>M92+$O$11</f>
        <v>2.3799999999999994</v>
      </c>
      <c r="P92" s="193"/>
      <c r="Q92" s="43">
        <f>O92+$O$11</f>
        <v>2.2999999999999994</v>
      </c>
      <c r="R92" s="39"/>
      <c r="S92" s="19"/>
      <c r="T92" s="197"/>
      <c r="U92" s="197"/>
      <c r="V92" s="19"/>
    </row>
    <row r="93" spans="3:22" ht="15" customHeight="1">
      <c r="C93" s="19"/>
      <c r="D93" s="33"/>
      <c r="E93" s="19"/>
      <c r="F93" s="37"/>
      <c r="G93" s="27"/>
      <c r="H93" s="27"/>
      <c r="I93" s="27"/>
      <c r="J93" s="27"/>
      <c r="K93" s="27"/>
      <c r="L93" s="27"/>
      <c r="M93" s="27"/>
      <c r="N93" s="27"/>
      <c r="O93" s="27" t="s">
        <v>0</v>
      </c>
      <c r="P93" s="27"/>
      <c r="Q93" s="27"/>
      <c r="R93" s="39"/>
      <c r="S93" s="19"/>
      <c r="T93" s="19"/>
      <c r="U93" s="19"/>
      <c r="V93" s="19"/>
    </row>
    <row r="94" spans="3:22" ht="15" customHeight="1">
      <c r="C94" s="19"/>
      <c r="D94" s="33" t="s">
        <v>5</v>
      </c>
      <c r="E94" s="19"/>
      <c r="F94" s="198">
        <f>(G95-G94)</f>
        <v>0.3899999999999997</v>
      </c>
      <c r="G94" s="143">
        <v>2.27</v>
      </c>
      <c r="H94" s="195">
        <f>(I95-I94)</f>
        <v>0.12999999999999945</v>
      </c>
      <c r="I94" s="31">
        <v>2.45</v>
      </c>
      <c r="J94" s="195">
        <f>(K95-K94)</f>
        <v>-0.020000000000000462</v>
      </c>
      <c r="K94" s="31">
        <v>2.52</v>
      </c>
      <c r="L94" s="195">
        <f>(M95-M94)</f>
        <v>0.23999999999999932</v>
      </c>
      <c r="M94" s="31">
        <v>2.18</v>
      </c>
      <c r="N94" s="195">
        <f>(O95-O94)</f>
        <v>-0.14000000000000057</v>
      </c>
      <c r="O94" s="31">
        <v>2.48</v>
      </c>
      <c r="P94" s="195">
        <f>(Q95-Q94)</f>
        <v>-0.10000000000000053</v>
      </c>
      <c r="Q94" s="31">
        <v>2.36</v>
      </c>
      <c r="R94" s="39"/>
      <c r="S94" s="19"/>
      <c r="T94" s="196">
        <f>J94+N94+P94</f>
        <v>-0.26000000000000156</v>
      </c>
      <c r="U94" s="196">
        <f>F94+H94+L94</f>
        <v>0.7599999999999985</v>
      </c>
      <c r="V94" s="19"/>
    </row>
    <row r="95" spans="3:22" ht="15" customHeight="1">
      <c r="C95" s="19"/>
      <c r="D95" s="33"/>
      <c r="E95" s="19"/>
      <c r="F95" s="199"/>
      <c r="G95" s="44">
        <f>$G92+$O$12</f>
        <v>2.6599999999999997</v>
      </c>
      <c r="H95" s="193"/>
      <c r="I95" s="44">
        <f>G95+$O$11</f>
        <v>2.5799999999999996</v>
      </c>
      <c r="J95" s="193"/>
      <c r="K95" s="44">
        <f>I95+$O$11</f>
        <v>2.4999999999999996</v>
      </c>
      <c r="L95" s="193"/>
      <c r="M95" s="44">
        <f>K95+$O$11</f>
        <v>2.4199999999999995</v>
      </c>
      <c r="N95" s="193"/>
      <c r="O95" s="44">
        <f>M95+$O$11</f>
        <v>2.3399999999999994</v>
      </c>
      <c r="P95" s="193"/>
      <c r="Q95" s="44">
        <f>O95+$O$11</f>
        <v>2.2599999999999993</v>
      </c>
      <c r="R95" s="46"/>
      <c r="S95" s="19"/>
      <c r="T95" s="197"/>
      <c r="U95" s="197"/>
      <c r="V95" s="19"/>
    </row>
    <row r="96" spans="3:22" ht="15" customHeight="1" thickBot="1">
      <c r="C96" s="19"/>
      <c r="D96" s="33"/>
      <c r="E96" s="19"/>
      <c r="F96" s="40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1"/>
      <c r="S96" s="19"/>
      <c r="T96" s="19"/>
      <c r="U96" s="19"/>
      <c r="V96" s="19"/>
    </row>
    <row r="97" spans="3:22" ht="15" customHeight="1">
      <c r="C97" s="19"/>
      <c r="D97" s="191" t="s">
        <v>44</v>
      </c>
      <c r="E97" s="191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47" t="s">
        <v>14</v>
      </c>
      <c r="T97" s="164">
        <f>SUM(T82:T96)</f>
        <v>-2.7500000000000067</v>
      </c>
      <c r="U97" s="164">
        <f>SUM(U82:U95)</f>
        <v>2.1399999999999957</v>
      </c>
      <c r="V97" s="19"/>
    </row>
    <row r="98" spans="3:22" ht="15" customHeight="1">
      <c r="C98" s="19"/>
      <c r="D98" s="27"/>
      <c r="E98" s="24" t="s">
        <v>0</v>
      </c>
      <c r="F98" s="24"/>
      <c r="G98" s="24"/>
      <c r="H98" s="24"/>
      <c r="I98" s="24"/>
      <c r="J98" s="24"/>
      <c r="K98" s="24"/>
      <c r="L98" s="24"/>
      <c r="M98" s="19" t="s">
        <v>0</v>
      </c>
      <c r="N98" s="27"/>
      <c r="O98" s="19"/>
      <c r="P98" s="27"/>
      <c r="Q98" s="27"/>
      <c r="R98" s="27"/>
      <c r="S98" s="47"/>
      <c r="T98" s="29"/>
      <c r="U98" s="29"/>
      <c r="V98" s="19"/>
    </row>
    <row r="99" spans="3:22" ht="15" customHeight="1">
      <c r="C99" s="19"/>
      <c r="D99" s="27"/>
      <c r="E99" s="24"/>
      <c r="F99" s="24"/>
      <c r="G99" s="24"/>
      <c r="H99" s="24"/>
      <c r="I99" s="24"/>
      <c r="J99" s="24"/>
      <c r="K99" s="24"/>
      <c r="L99" s="24"/>
      <c r="M99" s="19"/>
      <c r="N99" s="27"/>
      <c r="O99" s="19"/>
      <c r="P99" s="27"/>
      <c r="Q99" s="27"/>
      <c r="R99" s="27"/>
      <c r="S99" s="47"/>
      <c r="T99" s="29"/>
      <c r="U99" s="29"/>
      <c r="V99" s="19"/>
    </row>
    <row r="100" spans="3:22" ht="15" customHeight="1">
      <c r="C100" s="19"/>
      <c r="D100" s="27"/>
      <c r="E100" s="24"/>
      <c r="F100" s="24"/>
      <c r="G100" s="24"/>
      <c r="H100" s="24"/>
      <c r="I100" s="24"/>
      <c r="J100" s="24"/>
      <c r="K100" s="24"/>
      <c r="L100" s="24"/>
      <c r="M100" s="19"/>
      <c r="N100" s="27"/>
      <c r="O100" s="19"/>
      <c r="P100" s="27"/>
      <c r="Q100" s="27"/>
      <c r="R100" s="27"/>
      <c r="S100" s="47"/>
      <c r="T100" s="29"/>
      <c r="U100" s="29"/>
      <c r="V100" s="19"/>
    </row>
    <row r="101" spans="3:22" ht="15" customHeight="1">
      <c r="C101" s="19"/>
      <c r="M101" s="19"/>
      <c r="N101" s="122"/>
      <c r="O101" s="19"/>
      <c r="P101" s="19"/>
      <c r="R101" s="121"/>
      <c r="S101" s="121"/>
      <c r="T101" s="121"/>
      <c r="V101" s="135"/>
    </row>
  </sheetData>
  <sheetProtection/>
  <mergeCells count="117">
    <mergeCell ref="D74:L74"/>
    <mergeCell ref="C11:M11"/>
    <mergeCell ref="P11:U11"/>
    <mergeCell ref="N5:V5"/>
    <mergeCell ref="C12:M12"/>
    <mergeCell ref="N32:N33"/>
    <mergeCell ref="N29:N30"/>
    <mergeCell ref="L29:L30"/>
    <mergeCell ref="C5:J5"/>
    <mergeCell ref="C9:E9"/>
    <mergeCell ref="J7:K7"/>
    <mergeCell ref="N7:O7"/>
    <mergeCell ref="S9:T9"/>
    <mergeCell ref="S78:S79"/>
    <mergeCell ref="F14:T14"/>
    <mergeCell ref="D48:V48"/>
    <mergeCell ref="D49:V49"/>
    <mergeCell ref="D50:V50"/>
    <mergeCell ref="D52:W52"/>
    <mergeCell ref="J32:J33"/>
    <mergeCell ref="J29:J30"/>
    <mergeCell ref="D56:V56"/>
    <mergeCell ref="T26:T27"/>
    <mergeCell ref="D44:U44"/>
    <mergeCell ref="F32:F33"/>
    <mergeCell ref="V67:V69"/>
    <mergeCell ref="C41:D41"/>
    <mergeCell ref="D43:V43"/>
    <mergeCell ref="D55:V55"/>
    <mergeCell ref="P29:P30"/>
    <mergeCell ref="F23:F24"/>
    <mergeCell ref="P32:P33"/>
    <mergeCell ref="D35:E35"/>
    <mergeCell ref="D76:E76"/>
    <mergeCell ref="D14:E14"/>
    <mergeCell ref="P20:P21"/>
    <mergeCell ref="J20:J21"/>
    <mergeCell ref="N20:N21"/>
    <mergeCell ref="N23:N24"/>
    <mergeCell ref="H23:H24"/>
    <mergeCell ref="S20:S21"/>
    <mergeCell ref="T29:T30"/>
    <mergeCell ref="C16:C17"/>
    <mergeCell ref="S29:S30"/>
    <mergeCell ref="N26:N27"/>
    <mergeCell ref="H29:H30"/>
    <mergeCell ref="H20:H21"/>
    <mergeCell ref="F29:F30"/>
    <mergeCell ref="S26:S27"/>
    <mergeCell ref="L20:L21"/>
    <mergeCell ref="C78:C79"/>
    <mergeCell ref="T23:T24"/>
    <mergeCell ref="P23:P24"/>
    <mergeCell ref="P26:P27"/>
    <mergeCell ref="J23:J24"/>
    <mergeCell ref="J26:J27"/>
    <mergeCell ref="L26:L27"/>
    <mergeCell ref="L23:L24"/>
    <mergeCell ref="S32:S33"/>
    <mergeCell ref="L32:L33"/>
    <mergeCell ref="S23:S24"/>
    <mergeCell ref="U82:U83"/>
    <mergeCell ref="H26:H27"/>
    <mergeCell ref="H32:H33"/>
    <mergeCell ref="E73:L73"/>
    <mergeCell ref="P12:U12"/>
    <mergeCell ref="F20:F21"/>
    <mergeCell ref="T20:T21"/>
    <mergeCell ref="T32:T33"/>
    <mergeCell ref="F26:F27"/>
    <mergeCell ref="D46:V46"/>
    <mergeCell ref="D53:V53"/>
    <mergeCell ref="F82:F83"/>
    <mergeCell ref="H82:H83"/>
    <mergeCell ref="J82:J83"/>
    <mergeCell ref="L82:L83"/>
    <mergeCell ref="N82:N83"/>
    <mergeCell ref="P82:P83"/>
    <mergeCell ref="F76:L76"/>
    <mergeCell ref="Q76:V76"/>
    <mergeCell ref="U91:U92"/>
    <mergeCell ref="F88:F89"/>
    <mergeCell ref="H88:H89"/>
    <mergeCell ref="J88:J89"/>
    <mergeCell ref="L88:L89"/>
    <mergeCell ref="N88:N89"/>
    <mergeCell ref="P88:P89"/>
    <mergeCell ref="F91:F92"/>
    <mergeCell ref="H91:H92"/>
    <mergeCell ref="T88:T89"/>
    <mergeCell ref="U88:U89"/>
    <mergeCell ref="P71:Q71"/>
    <mergeCell ref="D71:L71"/>
    <mergeCell ref="H85:H86"/>
    <mergeCell ref="J85:J86"/>
    <mergeCell ref="L85:L86"/>
    <mergeCell ref="N85:N86"/>
    <mergeCell ref="T82:T83"/>
    <mergeCell ref="P85:P86"/>
    <mergeCell ref="E72:L72"/>
    <mergeCell ref="D97:E97"/>
    <mergeCell ref="F94:F95"/>
    <mergeCell ref="H94:H95"/>
    <mergeCell ref="J94:J95"/>
    <mergeCell ref="L94:L95"/>
    <mergeCell ref="J91:J92"/>
    <mergeCell ref="L91:L92"/>
    <mergeCell ref="N94:N95"/>
    <mergeCell ref="P94:P95"/>
    <mergeCell ref="T85:T86"/>
    <mergeCell ref="U85:U86"/>
    <mergeCell ref="F85:F86"/>
    <mergeCell ref="T94:T95"/>
    <mergeCell ref="U94:U95"/>
    <mergeCell ref="N91:N92"/>
    <mergeCell ref="P91:P92"/>
    <mergeCell ref="T91:T9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S56"/>
  <sheetViews>
    <sheetView tabSelected="1" zoomScale="70" zoomScaleNormal="70" zoomScalePageLayoutView="0" workbookViewId="0" topLeftCell="A1">
      <selection activeCell="Z31" sqref="Z31"/>
    </sheetView>
  </sheetViews>
  <sheetFormatPr defaultColWidth="6.7109375" defaultRowHeight="15" customHeight="1"/>
  <cols>
    <col min="1" max="1" width="6.7109375" style="1" customWidth="1"/>
    <col min="2" max="2" width="5.7109375" style="1" customWidth="1"/>
    <col min="3" max="3" width="7.28125" style="1" bestFit="1" customWidth="1"/>
    <col min="4" max="4" width="6.7109375" style="1" customWidth="1"/>
    <col min="5" max="5" width="7.28125" style="1" bestFit="1" customWidth="1"/>
    <col min="6" max="6" width="6.7109375" style="1" customWidth="1"/>
    <col min="7" max="7" width="7.28125" style="1" bestFit="1" customWidth="1"/>
    <col min="8" max="10" width="6.7109375" style="1" customWidth="1"/>
    <col min="11" max="11" width="7.28125" style="1" bestFit="1" customWidth="1"/>
    <col min="12" max="12" width="6.7109375" style="1" customWidth="1"/>
    <col min="13" max="13" width="7.28125" style="1" bestFit="1" customWidth="1"/>
    <col min="14" max="16384" width="6.7109375" style="1" customWidth="1"/>
  </cols>
  <sheetData>
    <row r="3" spans="4:10" ht="15" customHeight="1">
      <c r="D3" s="185" t="s">
        <v>181</v>
      </c>
      <c r="E3" s="185"/>
      <c r="F3" s="185"/>
      <c r="G3" s="185"/>
      <c r="H3" s="185"/>
      <c r="I3" s="19" t="s">
        <v>15</v>
      </c>
      <c r="J3" s="152">
        <v>1.285</v>
      </c>
    </row>
    <row r="4" spans="4:13" ht="19.5" customHeight="1">
      <c r="D4" s="185" t="s">
        <v>258</v>
      </c>
      <c r="E4" s="185"/>
      <c r="F4" s="185"/>
      <c r="G4" s="185"/>
      <c r="H4" s="185"/>
      <c r="I4" s="19" t="s">
        <v>15</v>
      </c>
      <c r="J4" s="178">
        <v>20</v>
      </c>
      <c r="K4" s="180" t="s">
        <v>54</v>
      </c>
      <c r="L4" s="180"/>
      <c r="M4" s="180"/>
    </row>
    <row r="5" spans="4:13" ht="19.5" customHeight="1">
      <c r="D5" s="185" t="s">
        <v>259</v>
      </c>
      <c r="E5" s="185"/>
      <c r="F5" s="185"/>
      <c r="G5" s="185"/>
      <c r="H5" s="185"/>
      <c r="I5" s="19" t="s">
        <v>15</v>
      </c>
      <c r="J5" s="178">
        <v>20</v>
      </c>
      <c r="K5" s="180" t="s">
        <v>54</v>
      </c>
      <c r="L5" s="180"/>
      <c r="M5" s="180"/>
    </row>
    <row r="6" spans="4:13" s="19" customFormat="1" ht="19.5" customHeight="1">
      <c r="D6" s="185" t="s">
        <v>55</v>
      </c>
      <c r="E6" s="185"/>
      <c r="F6" s="185"/>
      <c r="G6" s="185"/>
      <c r="H6" s="185"/>
      <c r="I6" s="19" t="s">
        <v>15</v>
      </c>
      <c r="J6" s="178">
        <v>400</v>
      </c>
      <c r="K6" s="180" t="s">
        <v>56</v>
      </c>
      <c r="L6" s="180"/>
      <c r="M6" s="180"/>
    </row>
    <row r="7" spans="4:13" s="19" customFormat="1" ht="19.5" customHeight="1">
      <c r="D7" s="180" t="s">
        <v>92</v>
      </c>
      <c r="E7" s="180"/>
      <c r="F7" s="180"/>
      <c r="G7" s="180"/>
      <c r="H7" s="180"/>
      <c r="I7" s="19" t="s">
        <v>15</v>
      </c>
      <c r="J7" s="179">
        <f>J6/4</f>
        <v>100</v>
      </c>
      <c r="K7" s="180" t="s">
        <v>56</v>
      </c>
      <c r="L7" s="180"/>
      <c r="M7" s="180"/>
    </row>
    <row r="8" s="19" customFormat="1" ht="15" customHeight="1"/>
    <row r="9" spans="4:19" ht="15" customHeight="1">
      <c r="D9" s="215" t="s">
        <v>237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112"/>
      <c r="Q9" s="112"/>
      <c r="R9" s="112"/>
      <c r="S9" s="112"/>
    </row>
    <row r="10" spans="4:15" ht="15" customHeight="1"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2:15" ht="15" customHeight="1">
      <c r="B11" s="19"/>
      <c r="D11" s="193">
        <v>1</v>
      </c>
      <c r="E11" s="193"/>
      <c r="F11" s="193">
        <v>2</v>
      </c>
      <c r="G11" s="193"/>
      <c r="H11" s="193">
        <v>3</v>
      </c>
      <c r="I11" s="193"/>
      <c r="J11" s="193">
        <v>4</v>
      </c>
      <c r="K11" s="193"/>
      <c r="L11" s="193">
        <v>5</v>
      </c>
      <c r="M11" s="193"/>
      <c r="N11" s="193">
        <v>6</v>
      </c>
      <c r="O11" s="193"/>
    </row>
    <row r="12" spans="2:15" ht="15" customHeight="1">
      <c r="B12" s="19"/>
      <c r="C12" s="27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2:15" ht="15" customHeight="1">
      <c r="B13" s="19"/>
      <c r="C13" s="193" t="s">
        <v>1</v>
      </c>
      <c r="D13" s="216">
        <v>0</v>
      </c>
      <c r="E13" s="216"/>
      <c r="F13" s="216">
        <v>0.19</v>
      </c>
      <c r="G13" s="216"/>
      <c r="H13" s="216">
        <v>0.26</v>
      </c>
      <c r="I13" s="216"/>
      <c r="J13" s="216">
        <v>0.06</v>
      </c>
      <c r="K13" s="216"/>
      <c r="L13" s="216">
        <v>0.02</v>
      </c>
      <c r="M13" s="216"/>
      <c r="N13" s="216">
        <v>0</v>
      </c>
      <c r="O13" s="216"/>
    </row>
    <row r="14" spans="2:15" ht="15" customHeight="1">
      <c r="B14" s="19"/>
      <c r="C14" s="193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2:15" ht="15" customHeight="1">
      <c r="B15" s="19"/>
      <c r="C15" s="193" t="s">
        <v>2</v>
      </c>
      <c r="D15" s="216">
        <v>-0.43</v>
      </c>
      <c r="E15" s="216"/>
      <c r="F15" s="216">
        <v>-0.18</v>
      </c>
      <c r="G15" s="216"/>
      <c r="H15" s="216">
        <v>0.14</v>
      </c>
      <c r="I15" s="216"/>
      <c r="J15" s="216">
        <v>0.14</v>
      </c>
      <c r="K15" s="216"/>
      <c r="L15" s="216">
        <v>-0.12</v>
      </c>
      <c r="M15" s="216"/>
      <c r="N15" s="216">
        <v>-0.07</v>
      </c>
      <c r="O15" s="216"/>
    </row>
    <row r="16" spans="2:15" ht="15" customHeight="1">
      <c r="B16" s="19"/>
      <c r="C16" s="193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2:15" ht="15" customHeight="1">
      <c r="B17" s="19"/>
      <c r="C17" s="193" t="s">
        <v>3</v>
      </c>
      <c r="D17" s="216">
        <v>-0.29</v>
      </c>
      <c r="E17" s="216"/>
      <c r="F17" s="216">
        <v>-0.34</v>
      </c>
      <c r="G17" s="216"/>
      <c r="H17" s="216">
        <v>-0.18</v>
      </c>
      <c r="I17" s="216"/>
      <c r="J17" s="216">
        <v>0.23</v>
      </c>
      <c r="K17" s="216"/>
      <c r="L17" s="216">
        <v>-0.03</v>
      </c>
      <c r="M17" s="216"/>
      <c r="N17" s="216">
        <v>-0.02</v>
      </c>
      <c r="O17" s="216"/>
    </row>
    <row r="18" spans="2:15" ht="15" customHeight="1">
      <c r="B18" s="19"/>
      <c r="C18" s="193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2:15" ht="15" customHeight="1">
      <c r="B19" s="19"/>
      <c r="C19" s="193" t="s">
        <v>4</v>
      </c>
      <c r="D19" s="216">
        <v>0.15</v>
      </c>
      <c r="E19" s="216"/>
      <c r="F19" s="216">
        <v>-0.23</v>
      </c>
      <c r="G19" s="216"/>
      <c r="H19" s="216">
        <v>-0.22</v>
      </c>
      <c r="I19" s="216"/>
      <c r="J19" s="216">
        <v>0.19</v>
      </c>
      <c r="K19" s="216"/>
      <c r="L19" s="216">
        <v>-0.2</v>
      </c>
      <c r="M19" s="216"/>
      <c r="N19" s="216">
        <v>-0.18</v>
      </c>
      <c r="O19" s="216"/>
    </row>
    <row r="20" spans="2:15" ht="15" customHeight="1">
      <c r="B20" s="19"/>
      <c r="C20" s="193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2:15" ht="15" customHeight="1">
      <c r="B21" s="19"/>
      <c r="C21" s="193" t="s">
        <v>5</v>
      </c>
      <c r="D21" s="216">
        <v>0.39</v>
      </c>
      <c r="E21" s="216"/>
      <c r="F21" s="216">
        <v>0.13</v>
      </c>
      <c r="G21" s="216"/>
      <c r="H21" s="216">
        <v>-0.02</v>
      </c>
      <c r="I21" s="216"/>
      <c r="J21" s="216">
        <v>0.24</v>
      </c>
      <c r="K21" s="216"/>
      <c r="L21" s="216">
        <v>-0.14</v>
      </c>
      <c r="M21" s="216"/>
      <c r="N21" s="216">
        <v>-0.1</v>
      </c>
      <c r="O21" s="216"/>
    </row>
    <row r="22" spans="2:15" ht="15" customHeight="1">
      <c r="B22" s="19"/>
      <c r="C22" s="193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2:15" ht="15" customHeight="1">
      <c r="B23" s="19"/>
      <c r="C23" s="52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2:19" ht="15" customHeight="1">
      <c r="B24" s="19" t="s">
        <v>0</v>
      </c>
      <c r="D24" s="53" t="s">
        <v>81</v>
      </c>
      <c r="E24" s="217" t="s">
        <v>93</v>
      </c>
      <c r="F24" s="217"/>
      <c r="G24" s="217"/>
      <c r="H24" s="217" t="s">
        <v>94</v>
      </c>
      <c r="I24" s="217"/>
      <c r="J24" s="217"/>
      <c r="K24" s="217" t="s">
        <v>57</v>
      </c>
      <c r="L24" s="217"/>
      <c r="M24" s="53" t="s">
        <v>78</v>
      </c>
      <c r="N24" s="226" t="s">
        <v>79</v>
      </c>
      <c r="O24" s="226"/>
      <c r="P24" s="226"/>
      <c r="Q24" s="226" t="s">
        <v>80</v>
      </c>
      <c r="R24" s="226"/>
      <c r="S24" s="226"/>
    </row>
    <row r="25" spans="2:19" ht="15" customHeight="1">
      <c r="B25" s="19"/>
      <c r="D25" s="53"/>
      <c r="E25" s="218" t="s">
        <v>41</v>
      </c>
      <c r="F25" s="219"/>
      <c r="G25" s="220"/>
      <c r="H25" s="218" t="s">
        <v>41</v>
      </c>
      <c r="I25" s="219"/>
      <c r="J25" s="220"/>
      <c r="K25" s="218" t="s">
        <v>260</v>
      </c>
      <c r="L25" s="220"/>
      <c r="M25" s="53" t="s">
        <v>261</v>
      </c>
      <c r="N25" s="221" t="s">
        <v>102</v>
      </c>
      <c r="O25" s="222"/>
      <c r="P25" s="223"/>
      <c r="Q25" s="221" t="s">
        <v>102</v>
      </c>
      <c r="R25" s="222"/>
      <c r="S25" s="223"/>
    </row>
    <row r="26" spans="2:19" s="57" customFormat="1" ht="15" customHeight="1">
      <c r="B26" s="55"/>
      <c r="C26" s="55"/>
      <c r="D26" s="59" t="s">
        <v>58</v>
      </c>
      <c r="E26" s="224">
        <v>0</v>
      </c>
      <c r="F26" s="224"/>
      <c r="G26" s="224"/>
      <c r="H26" s="224">
        <v>0</v>
      </c>
      <c r="I26" s="224"/>
      <c r="J26" s="224"/>
      <c r="K26" s="225">
        <v>4</v>
      </c>
      <c r="L26" s="225"/>
      <c r="M26" s="59">
        <v>100</v>
      </c>
      <c r="N26" s="225">
        <f aca="true" t="shared" si="0" ref="N26:N55">(E26*K26*M26)*$J$3</f>
        <v>0</v>
      </c>
      <c r="O26" s="225"/>
      <c r="P26" s="225"/>
      <c r="Q26" s="225">
        <f>H26*K26*M26</f>
        <v>0</v>
      </c>
      <c r="R26" s="225"/>
      <c r="S26" s="225"/>
    </row>
    <row r="27" spans="4:19" s="57" customFormat="1" ht="15" customHeight="1">
      <c r="D27" s="59" t="s">
        <v>59</v>
      </c>
      <c r="E27" s="224">
        <v>-0.43</v>
      </c>
      <c r="F27" s="224"/>
      <c r="G27" s="224"/>
      <c r="H27" s="224">
        <v>0</v>
      </c>
      <c r="I27" s="224"/>
      <c r="J27" s="224"/>
      <c r="K27" s="225">
        <v>4</v>
      </c>
      <c r="L27" s="225"/>
      <c r="M27" s="59">
        <v>100</v>
      </c>
      <c r="N27" s="225">
        <f t="shared" si="0"/>
        <v>-221.01999999999998</v>
      </c>
      <c r="O27" s="225"/>
      <c r="P27" s="225"/>
      <c r="Q27" s="225">
        <f aca="true" t="shared" si="1" ref="Q27:Q55">H27*K27*M27</f>
        <v>0</v>
      </c>
      <c r="R27" s="225"/>
      <c r="S27" s="225"/>
    </row>
    <row r="28" spans="4:19" s="57" customFormat="1" ht="15" customHeight="1">
      <c r="D28" s="59" t="s">
        <v>60</v>
      </c>
      <c r="E28" s="224">
        <v>-0.29</v>
      </c>
      <c r="F28" s="224"/>
      <c r="G28" s="224"/>
      <c r="H28" s="224">
        <v>0</v>
      </c>
      <c r="I28" s="224"/>
      <c r="J28" s="224"/>
      <c r="K28" s="225">
        <v>4</v>
      </c>
      <c r="L28" s="225"/>
      <c r="M28" s="59">
        <v>100</v>
      </c>
      <c r="N28" s="225">
        <f t="shared" si="0"/>
        <v>-149.05999999999997</v>
      </c>
      <c r="O28" s="225"/>
      <c r="P28" s="225"/>
      <c r="Q28" s="225">
        <f t="shared" si="1"/>
        <v>0</v>
      </c>
      <c r="R28" s="225"/>
      <c r="S28" s="225"/>
    </row>
    <row r="29" spans="4:19" s="57" customFormat="1" ht="15" customHeight="1">
      <c r="D29" s="59" t="s">
        <v>61</v>
      </c>
      <c r="E29" s="224">
        <v>0</v>
      </c>
      <c r="F29" s="224"/>
      <c r="G29" s="224"/>
      <c r="H29" s="224">
        <v>0.15</v>
      </c>
      <c r="I29" s="224"/>
      <c r="J29" s="224"/>
      <c r="K29" s="225">
        <v>4</v>
      </c>
      <c r="L29" s="225"/>
      <c r="M29" s="59">
        <v>100</v>
      </c>
      <c r="N29" s="225">
        <f t="shared" si="0"/>
        <v>0</v>
      </c>
      <c r="O29" s="225"/>
      <c r="P29" s="225"/>
      <c r="Q29" s="225">
        <f t="shared" si="1"/>
        <v>60</v>
      </c>
      <c r="R29" s="225"/>
      <c r="S29" s="225"/>
    </row>
    <row r="30" spans="4:19" s="57" customFormat="1" ht="15" customHeight="1">
      <c r="D30" s="59" t="s">
        <v>62</v>
      </c>
      <c r="E30" s="224">
        <v>0</v>
      </c>
      <c r="F30" s="224"/>
      <c r="G30" s="224"/>
      <c r="H30" s="224">
        <v>0.39</v>
      </c>
      <c r="I30" s="224"/>
      <c r="J30" s="224"/>
      <c r="K30" s="225">
        <v>4</v>
      </c>
      <c r="L30" s="225"/>
      <c r="M30" s="59">
        <v>100</v>
      </c>
      <c r="N30" s="225">
        <f t="shared" si="0"/>
        <v>0</v>
      </c>
      <c r="O30" s="225"/>
      <c r="P30" s="225"/>
      <c r="Q30" s="225">
        <f t="shared" si="1"/>
        <v>156</v>
      </c>
      <c r="R30" s="225"/>
      <c r="S30" s="225"/>
    </row>
    <row r="31" spans="4:19" s="57" customFormat="1" ht="15" customHeight="1">
      <c r="D31" s="59" t="s">
        <v>63</v>
      </c>
      <c r="E31" s="224">
        <v>0</v>
      </c>
      <c r="F31" s="224"/>
      <c r="G31" s="224"/>
      <c r="H31" s="224">
        <v>0.19</v>
      </c>
      <c r="I31" s="224"/>
      <c r="J31" s="224"/>
      <c r="K31" s="225">
        <v>4</v>
      </c>
      <c r="L31" s="225"/>
      <c r="M31" s="59">
        <v>100</v>
      </c>
      <c r="N31" s="225">
        <f t="shared" si="0"/>
        <v>0</v>
      </c>
      <c r="O31" s="225"/>
      <c r="P31" s="225"/>
      <c r="Q31" s="225">
        <f t="shared" si="1"/>
        <v>76</v>
      </c>
      <c r="R31" s="225"/>
      <c r="S31" s="225"/>
    </row>
    <row r="32" spans="4:19" s="57" customFormat="1" ht="15" customHeight="1">
      <c r="D32" s="59" t="s">
        <v>64</v>
      </c>
      <c r="E32" s="224">
        <v>-0.18</v>
      </c>
      <c r="F32" s="224"/>
      <c r="G32" s="224"/>
      <c r="H32" s="224">
        <v>0</v>
      </c>
      <c r="I32" s="224"/>
      <c r="J32" s="224"/>
      <c r="K32" s="225">
        <v>4</v>
      </c>
      <c r="L32" s="225"/>
      <c r="M32" s="59">
        <v>100</v>
      </c>
      <c r="N32" s="225">
        <f t="shared" si="0"/>
        <v>-92.52</v>
      </c>
      <c r="O32" s="225"/>
      <c r="P32" s="225"/>
      <c r="Q32" s="225">
        <f t="shared" si="1"/>
        <v>0</v>
      </c>
      <c r="R32" s="225"/>
      <c r="S32" s="225"/>
    </row>
    <row r="33" spans="4:19" s="57" customFormat="1" ht="15" customHeight="1">
      <c r="D33" s="59" t="s">
        <v>65</v>
      </c>
      <c r="E33" s="224">
        <v>-0.34</v>
      </c>
      <c r="F33" s="224"/>
      <c r="G33" s="224"/>
      <c r="H33" s="224">
        <v>0</v>
      </c>
      <c r="I33" s="224"/>
      <c r="J33" s="224"/>
      <c r="K33" s="225">
        <v>4</v>
      </c>
      <c r="L33" s="225"/>
      <c r="M33" s="59">
        <v>100</v>
      </c>
      <c r="N33" s="225">
        <f t="shared" si="0"/>
        <v>-174.76</v>
      </c>
      <c r="O33" s="225"/>
      <c r="P33" s="225"/>
      <c r="Q33" s="225">
        <f t="shared" si="1"/>
        <v>0</v>
      </c>
      <c r="R33" s="225"/>
      <c r="S33" s="225"/>
    </row>
    <row r="34" spans="4:19" s="57" customFormat="1" ht="15" customHeight="1">
      <c r="D34" s="59" t="s">
        <v>66</v>
      </c>
      <c r="E34" s="224">
        <v>-0.23</v>
      </c>
      <c r="F34" s="224"/>
      <c r="G34" s="224"/>
      <c r="H34" s="224">
        <v>0</v>
      </c>
      <c r="I34" s="224"/>
      <c r="J34" s="224"/>
      <c r="K34" s="225">
        <v>4</v>
      </c>
      <c r="L34" s="225"/>
      <c r="M34" s="59">
        <v>100</v>
      </c>
      <c r="N34" s="225">
        <f t="shared" si="0"/>
        <v>-118.22</v>
      </c>
      <c r="O34" s="225"/>
      <c r="P34" s="225"/>
      <c r="Q34" s="225">
        <f t="shared" si="1"/>
        <v>0</v>
      </c>
      <c r="R34" s="225"/>
      <c r="S34" s="225"/>
    </row>
    <row r="35" spans="4:19" s="57" customFormat="1" ht="15" customHeight="1">
      <c r="D35" s="59" t="s">
        <v>67</v>
      </c>
      <c r="E35" s="224">
        <v>0</v>
      </c>
      <c r="F35" s="224"/>
      <c r="G35" s="224"/>
      <c r="H35" s="224">
        <v>0.13</v>
      </c>
      <c r="I35" s="224"/>
      <c r="J35" s="224"/>
      <c r="K35" s="225">
        <v>4</v>
      </c>
      <c r="L35" s="225"/>
      <c r="M35" s="59">
        <v>100</v>
      </c>
      <c r="N35" s="225">
        <f t="shared" si="0"/>
        <v>0</v>
      </c>
      <c r="O35" s="225"/>
      <c r="P35" s="225"/>
      <c r="Q35" s="225">
        <f t="shared" si="1"/>
        <v>52</v>
      </c>
      <c r="R35" s="225"/>
      <c r="S35" s="225"/>
    </row>
    <row r="36" spans="4:19" s="57" customFormat="1" ht="15" customHeight="1">
      <c r="D36" s="59" t="s">
        <v>68</v>
      </c>
      <c r="E36" s="224">
        <v>0</v>
      </c>
      <c r="F36" s="224"/>
      <c r="G36" s="224"/>
      <c r="H36" s="224">
        <v>0.26</v>
      </c>
      <c r="I36" s="224"/>
      <c r="J36" s="224"/>
      <c r="K36" s="225">
        <v>4</v>
      </c>
      <c r="L36" s="225"/>
      <c r="M36" s="59">
        <v>100</v>
      </c>
      <c r="N36" s="225">
        <f t="shared" si="0"/>
        <v>0</v>
      </c>
      <c r="O36" s="225"/>
      <c r="P36" s="225"/>
      <c r="Q36" s="225">
        <f t="shared" si="1"/>
        <v>104</v>
      </c>
      <c r="R36" s="225"/>
      <c r="S36" s="225"/>
    </row>
    <row r="37" spans="4:19" s="57" customFormat="1" ht="15" customHeight="1">
      <c r="D37" s="59" t="s">
        <v>69</v>
      </c>
      <c r="E37" s="224">
        <v>0</v>
      </c>
      <c r="F37" s="224"/>
      <c r="G37" s="224"/>
      <c r="H37" s="224">
        <v>0.14</v>
      </c>
      <c r="I37" s="224"/>
      <c r="J37" s="224"/>
      <c r="K37" s="225">
        <v>4</v>
      </c>
      <c r="L37" s="225"/>
      <c r="M37" s="59">
        <v>100</v>
      </c>
      <c r="N37" s="225">
        <f t="shared" si="0"/>
        <v>0</v>
      </c>
      <c r="O37" s="225"/>
      <c r="P37" s="225"/>
      <c r="Q37" s="225">
        <f t="shared" si="1"/>
        <v>56.00000000000001</v>
      </c>
      <c r="R37" s="225"/>
      <c r="S37" s="225"/>
    </row>
    <row r="38" spans="4:19" s="57" customFormat="1" ht="15" customHeight="1">
      <c r="D38" s="59" t="s">
        <v>70</v>
      </c>
      <c r="E38" s="224">
        <v>-0.18</v>
      </c>
      <c r="F38" s="224"/>
      <c r="G38" s="224"/>
      <c r="H38" s="224">
        <v>0</v>
      </c>
      <c r="I38" s="224"/>
      <c r="J38" s="224"/>
      <c r="K38" s="225">
        <v>4</v>
      </c>
      <c r="L38" s="225"/>
      <c r="M38" s="59">
        <v>100</v>
      </c>
      <c r="N38" s="225">
        <f t="shared" si="0"/>
        <v>-92.52</v>
      </c>
      <c r="O38" s="225"/>
      <c r="P38" s="225"/>
      <c r="Q38" s="225">
        <f t="shared" si="1"/>
        <v>0</v>
      </c>
      <c r="R38" s="225"/>
      <c r="S38" s="225"/>
    </row>
    <row r="39" spans="4:19" s="57" customFormat="1" ht="15" customHeight="1">
      <c r="D39" s="59" t="s">
        <v>71</v>
      </c>
      <c r="E39" s="224">
        <v>-0.22</v>
      </c>
      <c r="F39" s="224"/>
      <c r="G39" s="224"/>
      <c r="H39" s="224">
        <v>0</v>
      </c>
      <c r="I39" s="224"/>
      <c r="J39" s="224"/>
      <c r="K39" s="225">
        <v>4</v>
      </c>
      <c r="L39" s="225"/>
      <c r="M39" s="59">
        <v>100</v>
      </c>
      <c r="N39" s="225">
        <f t="shared" si="0"/>
        <v>-113.08</v>
      </c>
      <c r="O39" s="225"/>
      <c r="P39" s="225"/>
      <c r="Q39" s="225">
        <f t="shared" si="1"/>
        <v>0</v>
      </c>
      <c r="R39" s="225"/>
      <c r="S39" s="225"/>
    </row>
    <row r="40" spans="4:19" s="57" customFormat="1" ht="15" customHeight="1">
      <c r="D40" s="59" t="s">
        <v>72</v>
      </c>
      <c r="E40" s="224">
        <v>-0.02</v>
      </c>
      <c r="F40" s="224"/>
      <c r="G40" s="224"/>
      <c r="H40" s="224">
        <v>0</v>
      </c>
      <c r="I40" s="224"/>
      <c r="J40" s="224"/>
      <c r="K40" s="225">
        <v>4</v>
      </c>
      <c r="L40" s="225"/>
      <c r="M40" s="59">
        <v>100</v>
      </c>
      <c r="N40" s="225">
        <f t="shared" si="0"/>
        <v>-10.28</v>
      </c>
      <c r="O40" s="225"/>
      <c r="P40" s="225"/>
      <c r="Q40" s="225">
        <f t="shared" si="1"/>
        <v>0</v>
      </c>
      <c r="R40" s="225"/>
      <c r="S40" s="225"/>
    </row>
    <row r="41" spans="4:19" s="57" customFormat="1" ht="15" customHeight="1">
      <c r="D41" s="59" t="s">
        <v>73</v>
      </c>
      <c r="E41" s="224">
        <v>0</v>
      </c>
      <c r="F41" s="224"/>
      <c r="G41" s="224"/>
      <c r="H41" s="224">
        <v>0.06</v>
      </c>
      <c r="I41" s="224"/>
      <c r="J41" s="224"/>
      <c r="K41" s="225">
        <v>4</v>
      </c>
      <c r="L41" s="225"/>
      <c r="M41" s="59">
        <v>100</v>
      </c>
      <c r="N41" s="225">
        <f t="shared" si="0"/>
        <v>0</v>
      </c>
      <c r="O41" s="225"/>
      <c r="P41" s="225"/>
      <c r="Q41" s="225">
        <f t="shared" si="1"/>
        <v>24</v>
      </c>
      <c r="R41" s="225"/>
      <c r="S41" s="225"/>
    </row>
    <row r="42" spans="4:19" s="57" customFormat="1" ht="15" customHeight="1">
      <c r="D42" s="59" t="s">
        <v>74</v>
      </c>
      <c r="E42" s="224">
        <v>0</v>
      </c>
      <c r="F42" s="224"/>
      <c r="G42" s="224"/>
      <c r="H42" s="224">
        <v>0.14</v>
      </c>
      <c r="I42" s="224"/>
      <c r="J42" s="224"/>
      <c r="K42" s="225">
        <v>4</v>
      </c>
      <c r="L42" s="225"/>
      <c r="M42" s="59">
        <v>100</v>
      </c>
      <c r="N42" s="225">
        <f t="shared" si="0"/>
        <v>0</v>
      </c>
      <c r="O42" s="225"/>
      <c r="P42" s="225"/>
      <c r="Q42" s="225">
        <f t="shared" si="1"/>
        <v>56.00000000000001</v>
      </c>
      <c r="R42" s="225"/>
      <c r="S42" s="225"/>
    </row>
    <row r="43" spans="4:19" s="57" customFormat="1" ht="15" customHeight="1">
      <c r="D43" s="59" t="s">
        <v>75</v>
      </c>
      <c r="E43" s="224">
        <v>0</v>
      </c>
      <c r="F43" s="224"/>
      <c r="G43" s="224"/>
      <c r="H43" s="224">
        <v>0.23</v>
      </c>
      <c r="I43" s="224"/>
      <c r="J43" s="224"/>
      <c r="K43" s="225">
        <v>4</v>
      </c>
      <c r="L43" s="225"/>
      <c r="M43" s="59">
        <v>100</v>
      </c>
      <c r="N43" s="225">
        <f t="shared" si="0"/>
        <v>0</v>
      </c>
      <c r="O43" s="225"/>
      <c r="P43" s="225"/>
      <c r="Q43" s="225">
        <f t="shared" si="1"/>
        <v>92</v>
      </c>
      <c r="R43" s="225"/>
      <c r="S43" s="225"/>
    </row>
    <row r="44" spans="4:19" s="57" customFormat="1" ht="15" customHeight="1">
      <c r="D44" s="59" t="s">
        <v>76</v>
      </c>
      <c r="E44" s="224">
        <v>0</v>
      </c>
      <c r="F44" s="224"/>
      <c r="G44" s="224"/>
      <c r="H44" s="224">
        <v>0.19</v>
      </c>
      <c r="I44" s="224"/>
      <c r="J44" s="224"/>
      <c r="K44" s="225">
        <v>4</v>
      </c>
      <c r="L44" s="225"/>
      <c r="M44" s="59">
        <v>100</v>
      </c>
      <c r="N44" s="225">
        <f t="shared" si="0"/>
        <v>0</v>
      </c>
      <c r="O44" s="225"/>
      <c r="P44" s="225"/>
      <c r="Q44" s="225">
        <f t="shared" si="1"/>
        <v>76</v>
      </c>
      <c r="R44" s="225"/>
      <c r="S44" s="225"/>
    </row>
    <row r="45" spans="4:19" s="57" customFormat="1" ht="15" customHeight="1">
      <c r="D45" s="59" t="s">
        <v>77</v>
      </c>
      <c r="E45" s="224">
        <v>0</v>
      </c>
      <c r="F45" s="224"/>
      <c r="G45" s="224"/>
      <c r="H45" s="224">
        <v>0.24</v>
      </c>
      <c r="I45" s="224"/>
      <c r="J45" s="224"/>
      <c r="K45" s="225">
        <v>4</v>
      </c>
      <c r="L45" s="225"/>
      <c r="M45" s="59">
        <v>100</v>
      </c>
      <c r="N45" s="225">
        <f t="shared" si="0"/>
        <v>0</v>
      </c>
      <c r="O45" s="225"/>
      <c r="P45" s="225"/>
      <c r="Q45" s="225">
        <f t="shared" si="1"/>
        <v>96</v>
      </c>
      <c r="R45" s="225"/>
      <c r="S45" s="225"/>
    </row>
    <row r="46" spans="4:19" s="57" customFormat="1" ht="15" customHeight="1">
      <c r="D46" s="59" t="s">
        <v>82</v>
      </c>
      <c r="E46" s="224">
        <v>0</v>
      </c>
      <c r="F46" s="224"/>
      <c r="G46" s="224"/>
      <c r="H46" s="224">
        <v>0.02</v>
      </c>
      <c r="I46" s="224"/>
      <c r="J46" s="224"/>
      <c r="K46" s="225">
        <v>4</v>
      </c>
      <c r="L46" s="225"/>
      <c r="M46" s="59">
        <v>100</v>
      </c>
      <c r="N46" s="225">
        <f t="shared" si="0"/>
        <v>0</v>
      </c>
      <c r="O46" s="225"/>
      <c r="P46" s="225"/>
      <c r="Q46" s="225">
        <f t="shared" si="1"/>
        <v>8</v>
      </c>
      <c r="R46" s="225"/>
      <c r="S46" s="225"/>
    </row>
    <row r="47" spans="4:19" s="57" customFormat="1" ht="15" customHeight="1">
      <c r="D47" s="59" t="s">
        <v>83</v>
      </c>
      <c r="E47" s="224">
        <v>-0.12</v>
      </c>
      <c r="F47" s="224"/>
      <c r="G47" s="224"/>
      <c r="H47" s="224">
        <v>0</v>
      </c>
      <c r="I47" s="224"/>
      <c r="J47" s="224"/>
      <c r="K47" s="225">
        <v>4</v>
      </c>
      <c r="L47" s="225"/>
      <c r="M47" s="59">
        <v>100</v>
      </c>
      <c r="N47" s="225">
        <f t="shared" si="0"/>
        <v>-61.67999999999999</v>
      </c>
      <c r="O47" s="225"/>
      <c r="P47" s="225"/>
      <c r="Q47" s="225">
        <f t="shared" si="1"/>
        <v>0</v>
      </c>
      <c r="R47" s="225"/>
      <c r="S47" s="225"/>
    </row>
    <row r="48" spans="4:19" s="57" customFormat="1" ht="15" customHeight="1">
      <c r="D48" s="59" t="s">
        <v>84</v>
      </c>
      <c r="E48" s="224">
        <v>-0.03</v>
      </c>
      <c r="F48" s="224"/>
      <c r="G48" s="224"/>
      <c r="H48" s="224">
        <v>0</v>
      </c>
      <c r="I48" s="224"/>
      <c r="J48" s="224"/>
      <c r="K48" s="225">
        <v>4</v>
      </c>
      <c r="L48" s="225"/>
      <c r="M48" s="59">
        <v>100</v>
      </c>
      <c r="N48" s="225">
        <f t="shared" si="0"/>
        <v>-15.419999999999998</v>
      </c>
      <c r="O48" s="225"/>
      <c r="P48" s="225"/>
      <c r="Q48" s="225">
        <f t="shared" si="1"/>
        <v>0</v>
      </c>
      <c r="R48" s="225"/>
      <c r="S48" s="225"/>
    </row>
    <row r="49" spans="4:19" s="57" customFormat="1" ht="15" customHeight="1">
      <c r="D49" s="59" t="s">
        <v>85</v>
      </c>
      <c r="E49" s="224">
        <v>-0.2</v>
      </c>
      <c r="F49" s="224"/>
      <c r="G49" s="224"/>
      <c r="H49" s="224">
        <v>0</v>
      </c>
      <c r="I49" s="224"/>
      <c r="J49" s="224"/>
      <c r="K49" s="225">
        <v>4</v>
      </c>
      <c r="L49" s="225"/>
      <c r="M49" s="59">
        <v>100</v>
      </c>
      <c r="N49" s="225">
        <f t="shared" si="0"/>
        <v>-102.8</v>
      </c>
      <c r="O49" s="225"/>
      <c r="P49" s="225"/>
      <c r="Q49" s="225">
        <f t="shared" si="1"/>
        <v>0</v>
      </c>
      <c r="R49" s="225"/>
      <c r="S49" s="225"/>
    </row>
    <row r="50" spans="4:19" s="57" customFormat="1" ht="15" customHeight="1">
      <c r="D50" s="59" t="s">
        <v>86</v>
      </c>
      <c r="E50" s="224">
        <v>-0.14</v>
      </c>
      <c r="F50" s="224"/>
      <c r="G50" s="224"/>
      <c r="H50" s="224">
        <v>0</v>
      </c>
      <c r="I50" s="224"/>
      <c r="J50" s="224"/>
      <c r="K50" s="225">
        <v>4</v>
      </c>
      <c r="L50" s="225"/>
      <c r="M50" s="59">
        <v>100</v>
      </c>
      <c r="N50" s="225">
        <f t="shared" si="0"/>
        <v>-71.96000000000001</v>
      </c>
      <c r="O50" s="225"/>
      <c r="P50" s="225"/>
      <c r="Q50" s="225">
        <f t="shared" si="1"/>
        <v>0</v>
      </c>
      <c r="R50" s="225"/>
      <c r="S50" s="225"/>
    </row>
    <row r="51" spans="4:19" s="57" customFormat="1" ht="15" customHeight="1">
      <c r="D51" s="59" t="s">
        <v>87</v>
      </c>
      <c r="E51" s="224">
        <v>0</v>
      </c>
      <c r="F51" s="224"/>
      <c r="G51" s="224"/>
      <c r="H51" s="224">
        <v>0</v>
      </c>
      <c r="I51" s="224"/>
      <c r="J51" s="224"/>
      <c r="K51" s="225">
        <v>4</v>
      </c>
      <c r="L51" s="225"/>
      <c r="M51" s="59">
        <v>100</v>
      </c>
      <c r="N51" s="225">
        <f t="shared" si="0"/>
        <v>0</v>
      </c>
      <c r="O51" s="225"/>
      <c r="P51" s="225"/>
      <c r="Q51" s="225">
        <f t="shared" si="1"/>
        <v>0</v>
      </c>
      <c r="R51" s="225"/>
      <c r="S51" s="225"/>
    </row>
    <row r="52" spans="4:19" s="57" customFormat="1" ht="15" customHeight="1">
      <c r="D52" s="59" t="s">
        <v>88</v>
      </c>
      <c r="E52" s="224">
        <v>-0.07</v>
      </c>
      <c r="F52" s="224"/>
      <c r="G52" s="224"/>
      <c r="H52" s="224">
        <v>0</v>
      </c>
      <c r="I52" s="224"/>
      <c r="J52" s="224"/>
      <c r="K52" s="225">
        <v>4</v>
      </c>
      <c r="L52" s="225"/>
      <c r="M52" s="59">
        <v>100</v>
      </c>
      <c r="N52" s="225">
        <f t="shared" si="0"/>
        <v>-35.980000000000004</v>
      </c>
      <c r="O52" s="225"/>
      <c r="P52" s="225"/>
      <c r="Q52" s="225">
        <f t="shared" si="1"/>
        <v>0</v>
      </c>
      <c r="R52" s="225"/>
      <c r="S52" s="225"/>
    </row>
    <row r="53" spans="4:19" s="57" customFormat="1" ht="15" customHeight="1">
      <c r="D53" s="59" t="s">
        <v>89</v>
      </c>
      <c r="E53" s="224">
        <v>-0.02</v>
      </c>
      <c r="F53" s="224"/>
      <c r="G53" s="224"/>
      <c r="H53" s="224">
        <v>0</v>
      </c>
      <c r="I53" s="224"/>
      <c r="J53" s="224"/>
      <c r="K53" s="225">
        <v>4</v>
      </c>
      <c r="L53" s="225"/>
      <c r="M53" s="59">
        <v>100</v>
      </c>
      <c r="N53" s="225">
        <f t="shared" si="0"/>
        <v>-10.28</v>
      </c>
      <c r="O53" s="225"/>
      <c r="P53" s="225"/>
      <c r="Q53" s="225">
        <f t="shared" si="1"/>
        <v>0</v>
      </c>
      <c r="R53" s="225"/>
      <c r="S53" s="225"/>
    </row>
    <row r="54" spans="4:19" s="57" customFormat="1" ht="15" customHeight="1">
      <c r="D54" s="59" t="s">
        <v>90</v>
      </c>
      <c r="E54" s="224">
        <v>-0.18</v>
      </c>
      <c r="F54" s="224"/>
      <c r="G54" s="224"/>
      <c r="H54" s="224">
        <v>0</v>
      </c>
      <c r="I54" s="224"/>
      <c r="J54" s="224"/>
      <c r="K54" s="225">
        <v>4</v>
      </c>
      <c r="L54" s="225"/>
      <c r="M54" s="59">
        <v>100</v>
      </c>
      <c r="N54" s="225">
        <f t="shared" si="0"/>
        <v>-92.52</v>
      </c>
      <c r="O54" s="225"/>
      <c r="P54" s="225"/>
      <c r="Q54" s="225">
        <f t="shared" si="1"/>
        <v>0</v>
      </c>
      <c r="R54" s="225"/>
      <c r="S54" s="225"/>
    </row>
    <row r="55" spans="4:19" s="57" customFormat="1" ht="15" customHeight="1">
      <c r="D55" s="59" t="s">
        <v>91</v>
      </c>
      <c r="E55" s="224">
        <v>-0.1</v>
      </c>
      <c r="F55" s="224"/>
      <c r="G55" s="224"/>
      <c r="H55" s="224">
        <v>0</v>
      </c>
      <c r="I55" s="224"/>
      <c r="J55" s="224"/>
      <c r="K55" s="225">
        <v>4</v>
      </c>
      <c r="L55" s="225"/>
      <c r="M55" s="59">
        <v>100</v>
      </c>
      <c r="N55" s="225">
        <f t="shared" si="0"/>
        <v>-51.4</v>
      </c>
      <c r="O55" s="225"/>
      <c r="P55" s="225"/>
      <c r="Q55" s="225">
        <f t="shared" si="1"/>
        <v>0</v>
      </c>
      <c r="R55" s="225"/>
      <c r="S55" s="225"/>
    </row>
    <row r="56" spans="14:19" ht="15" customHeight="1">
      <c r="N56" s="217">
        <f>SUM(N26:P55)</f>
        <v>-1413.5</v>
      </c>
      <c r="O56" s="217"/>
      <c r="P56" s="217"/>
      <c r="Q56" s="217">
        <f>SUM(Q26:S55)</f>
        <v>856</v>
      </c>
      <c r="R56" s="217"/>
      <c r="S56" s="217"/>
    </row>
  </sheetData>
  <sheetProtection/>
  <mergeCells count="213">
    <mergeCell ref="K49:L49"/>
    <mergeCell ref="N49:P49"/>
    <mergeCell ref="Q49:S49"/>
    <mergeCell ref="K47:L47"/>
    <mergeCell ref="N47:P47"/>
    <mergeCell ref="Q47:S47"/>
    <mergeCell ref="K48:L48"/>
    <mergeCell ref="N48:P48"/>
    <mergeCell ref="Q48:S48"/>
    <mergeCell ref="K45:L45"/>
    <mergeCell ref="N45:P45"/>
    <mergeCell ref="Q45:S45"/>
    <mergeCell ref="K46:L46"/>
    <mergeCell ref="N46:P46"/>
    <mergeCell ref="Q46:S46"/>
    <mergeCell ref="K43:L43"/>
    <mergeCell ref="N43:P43"/>
    <mergeCell ref="Q43:S43"/>
    <mergeCell ref="K44:L44"/>
    <mergeCell ref="N44:P44"/>
    <mergeCell ref="Q44:S44"/>
    <mergeCell ref="K41:L41"/>
    <mergeCell ref="N41:P41"/>
    <mergeCell ref="Q41:S41"/>
    <mergeCell ref="K42:L42"/>
    <mergeCell ref="N42:P42"/>
    <mergeCell ref="Q42:S42"/>
    <mergeCell ref="K39:L39"/>
    <mergeCell ref="N39:P39"/>
    <mergeCell ref="Q39:S39"/>
    <mergeCell ref="K40:L40"/>
    <mergeCell ref="N40:P40"/>
    <mergeCell ref="Q40:S40"/>
    <mergeCell ref="K37:L37"/>
    <mergeCell ref="N37:P37"/>
    <mergeCell ref="Q37:S37"/>
    <mergeCell ref="K38:L38"/>
    <mergeCell ref="N38:P38"/>
    <mergeCell ref="Q38:S38"/>
    <mergeCell ref="K35:L35"/>
    <mergeCell ref="N35:P35"/>
    <mergeCell ref="Q35:S35"/>
    <mergeCell ref="K36:L36"/>
    <mergeCell ref="N36:P36"/>
    <mergeCell ref="Q36:S36"/>
    <mergeCell ref="K33:L33"/>
    <mergeCell ref="N33:P33"/>
    <mergeCell ref="Q33:S33"/>
    <mergeCell ref="K34:L34"/>
    <mergeCell ref="N34:P34"/>
    <mergeCell ref="Q34:S34"/>
    <mergeCell ref="K31:L31"/>
    <mergeCell ref="N31:P31"/>
    <mergeCell ref="Q31:S31"/>
    <mergeCell ref="K32:L32"/>
    <mergeCell ref="N32:P32"/>
    <mergeCell ref="Q32:S32"/>
    <mergeCell ref="Q28:S28"/>
    <mergeCell ref="K29:L29"/>
    <mergeCell ref="N29:P29"/>
    <mergeCell ref="Q29:S29"/>
    <mergeCell ref="K30:L30"/>
    <mergeCell ref="N30:P30"/>
    <mergeCell ref="Q30:S30"/>
    <mergeCell ref="N28:P28"/>
    <mergeCell ref="Q24:S24"/>
    <mergeCell ref="K27:L27"/>
    <mergeCell ref="N27:P27"/>
    <mergeCell ref="Q27:S27"/>
    <mergeCell ref="K26:L26"/>
    <mergeCell ref="N26:P26"/>
    <mergeCell ref="Q26:S26"/>
    <mergeCell ref="E43:G43"/>
    <mergeCell ref="H31:J31"/>
    <mergeCell ref="H32:J32"/>
    <mergeCell ref="H33:J33"/>
    <mergeCell ref="H34:J34"/>
    <mergeCell ref="K28:L28"/>
    <mergeCell ref="E37:G37"/>
    <mergeCell ref="E38:G38"/>
    <mergeCell ref="E39:G39"/>
    <mergeCell ref="E40:G40"/>
    <mergeCell ref="K50:L50"/>
    <mergeCell ref="N50:P50"/>
    <mergeCell ref="Q50:S50"/>
    <mergeCell ref="K51:L51"/>
    <mergeCell ref="N51:P51"/>
    <mergeCell ref="Q51:S51"/>
    <mergeCell ref="K52:L52"/>
    <mergeCell ref="N52:P52"/>
    <mergeCell ref="Q52:S52"/>
    <mergeCell ref="K53:L53"/>
    <mergeCell ref="N53:P53"/>
    <mergeCell ref="Q53:S53"/>
    <mergeCell ref="E41:G41"/>
    <mergeCell ref="E42:G42"/>
    <mergeCell ref="E31:G31"/>
    <mergeCell ref="E32:G32"/>
    <mergeCell ref="E33:G33"/>
    <mergeCell ref="E34:G34"/>
    <mergeCell ref="E35:G35"/>
    <mergeCell ref="E36:G36"/>
    <mergeCell ref="E28:G28"/>
    <mergeCell ref="E29:G29"/>
    <mergeCell ref="E30:G30"/>
    <mergeCell ref="H27:J27"/>
    <mergeCell ref="H28:J28"/>
    <mergeCell ref="H29:J29"/>
    <mergeCell ref="H30:J30"/>
    <mergeCell ref="D3:H3"/>
    <mergeCell ref="E26:G26"/>
    <mergeCell ref="H26:J26"/>
    <mergeCell ref="E27:G27"/>
    <mergeCell ref="K24:L24"/>
    <mergeCell ref="N24:P24"/>
    <mergeCell ref="D4:H4"/>
    <mergeCell ref="K6:M6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H35:J35"/>
    <mergeCell ref="H36:J36"/>
    <mergeCell ref="H37:J37"/>
    <mergeCell ref="H38:J38"/>
    <mergeCell ref="H39:J39"/>
    <mergeCell ref="H40:J40"/>
    <mergeCell ref="H47:J47"/>
    <mergeCell ref="H48:J48"/>
    <mergeCell ref="H49:J49"/>
    <mergeCell ref="H50:J50"/>
    <mergeCell ref="H41:J41"/>
    <mergeCell ref="H42:J42"/>
    <mergeCell ref="H43:J43"/>
    <mergeCell ref="H44:J44"/>
    <mergeCell ref="H46:J46"/>
    <mergeCell ref="K54:L54"/>
    <mergeCell ref="N54:P54"/>
    <mergeCell ref="Q54:S54"/>
    <mergeCell ref="K55:L55"/>
    <mergeCell ref="N55:P55"/>
    <mergeCell ref="Q55:S55"/>
    <mergeCell ref="N25:P25"/>
    <mergeCell ref="Q25:S25"/>
    <mergeCell ref="N56:P56"/>
    <mergeCell ref="Q56:S56"/>
    <mergeCell ref="H51:J51"/>
    <mergeCell ref="H52:J52"/>
    <mergeCell ref="H45:J45"/>
    <mergeCell ref="H53:J53"/>
    <mergeCell ref="H54:J54"/>
    <mergeCell ref="H55:J55"/>
    <mergeCell ref="K4:M4"/>
    <mergeCell ref="K5:M5"/>
    <mergeCell ref="K7:M7"/>
    <mergeCell ref="D7:H7"/>
    <mergeCell ref="E25:G25"/>
    <mergeCell ref="H25:J25"/>
    <mergeCell ref="K25:L25"/>
    <mergeCell ref="D6:H6"/>
    <mergeCell ref="J13:K14"/>
    <mergeCell ref="L13:M14"/>
    <mergeCell ref="N13:O14"/>
    <mergeCell ref="D5:H5"/>
    <mergeCell ref="E24:G24"/>
    <mergeCell ref="H24:J24"/>
    <mergeCell ref="D11:E12"/>
    <mergeCell ref="F11:G12"/>
    <mergeCell ref="H11:I12"/>
    <mergeCell ref="J11:K12"/>
    <mergeCell ref="L11:M12"/>
    <mergeCell ref="N11:O12"/>
    <mergeCell ref="C13:C14"/>
    <mergeCell ref="D15:E16"/>
    <mergeCell ref="F15:G16"/>
    <mergeCell ref="H15:I16"/>
    <mergeCell ref="J15:K16"/>
    <mergeCell ref="L15:M16"/>
    <mergeCell ref="C15:C16"/>
    <mergeCell ref="D13:E14"/>
    <mergeCell ref="F13:G14"/>
    <mergeCell ref="H13:I14"/>
    <mergeCell ref="N15:O16"/>
    <mergeCell ref="D17:E18"/>
    <mergeCell ref="F17:G18"/>
    <mergeCell ref="H17:I18"/>
    <mergeCell ref="J17:K18"/>
    <mergeCell ref="L17:M18"/>
    <mergeCell ref="N17:O18"/>
    <mergeCell ref="D19:E20"/>
    <mergeCell ref="F19:G20"/>
    <mergeCell ref="H19:I20"/>
    <mergeCell ref="J19:K20"/>
    <mergeCell ref="L19:M20"/>
    <mergeCell ref="N19:O20"/>
    <mergeCell ref="C17:C18"/>
    <mergeCell ref="C19:C20"/>
    <mergeCell ref="C21:C22"/>
    <mergeCell ref="D9:O10"/>
    <mergeCell ref="D21:E22"/>
    <mergeCell ref="F21:G22"/>
    <mergeCell ref="H21:I22"/>
    <mergeCell ref="J21:K22"/>
    <mergeCell ref="L21:M22"/>
    <mergeCell ref="N21:O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AG64"/>
  <sheetViews>
    <sheetView zoomScale="70" zoomScaleNormal="70" zoomScalePageLayoutView="0" workbookViewId="0" topLeftCell="A1">
      <selection activeCell="AI23" sqref="AI23"/>
    </sheetView>
  </sheetViews>
  <sheetFormatPr defaultColWidth="6.7109375" defaultRowHeight="15" customHeight="1"/>
  <cols>
    <col min="1" max="2" width="6.7109375" style="1" customWidth="1"/>
    <col min="3" max="3" width="2.8515625" style="2" bestFit="1" customWidth="1"/>
    <col min="4" max="6" width="2.8515625" style="1" customWidth="1"/>
    <col min="7" max="7" width="8.7109375" style="1" bestFit="1" customWidth="1"/>
    <col min="8" max="8" width="7.28125" style="1" customWidth="1"/>
    <col min="9" max="10" width="3.7109375" style="1" customWidth="1"/>
    <col min="11" max="11" width="8.7109375" style="1" bestFit="1" customWidth="1"/>
    <col min="12" max="12" width="7.28125" style="1" customWidth="1"/>
    <col min="13" max="14" width="3.7109375" style="1" customWidth="1"/>
    <col min="15" max="15" width="8.7109375" style="1" bestFit="1" customWidth="1"/>
    <col min="16" max="16" width="7.28125" style="1" customWidth="1"/>
    <col min="17" max="18" width="3.7109375" style="1" customWidth="1"/>
    <col min="19" max="20" width="7.28125" style="1" customWidth="1"/>
    <col min="21" max="22" width="3.7109375" style="1" customWidth="1"/>
    <col min="23" max="23" width="8.7109375" style="1" bestFit="1" customWidth="1"/>
    <col min="24" max="24" width="7.28125" style="1" customWidth="1"/>
    <col min="25" max="26" width="3.7109375" style="1" customWidth="1"/>
    <col min="27" max="27" width="8.7109375" style="1" bestFit="1" customWidth="1"/>
    <col min="28" max="29" width="7.140625" style="1" customWidth="1"/>
    <col min="30" max="16384" width="6.7109375" style="1" customWidth="1"/>
  </cols>
  <sheetData>
    <row r="3" spans="8:28" ht="15" customHeight="1">
      <c r="H3" s="48" t="s">
        <v>50</v>
      </c>
      <c r="I3" s="229" t="s">
        <v>15</v>
      </c>
      <c r="J3" s="229"/>
      <c r="K3" s="131">
        <f>G16+G21+K26+K21+K16+O21+O26+O31+W16+W21+W26+W31+AA31+AA26+AA21+AA16</f>
        <v>-275</v>
      </c>
      <c r="L3" s="229" t="s">
        <v>15</v>
      </c>
      <c r="M3" s="229">
        <f>K3/K4</f>
        <v>-1.2850467289719627</v>
      </c>
      <c r="N3" s="229"/>
      <c r="O3" s="187" t="s">
        <v>95</v>
      </c>
      <c r="P3" s="230" t="s">
        <v>50</v>
      </c>
      <c r="Q3" s="229" t="s">
        <v>15</v>
      </c>
      <c r="R3" s="229"/>
      <c r="S3" s="231">
        <f>(-1)*M3</f>
        <v>1.2850467289719627</v>
      </c>
      <c r="T3" s="232" t="s">
        <v>51</v>
      </c>
      <c r="U3" s="212"/>
      <c r="V3" s="212"/>
      <c r="W3" s="212"/>
      <c r="X3" s="212"/>
      <c r="Y3" s="212"/>
      <c r="Z3" s="212"/>
      <c r="AA3" s="212"/>
      <c r="AB3" s="212"/>
    </row>
    <row r="4" spans="8:28" ht="15" customHeight="1">
      <c r="H4" s="47" t="s">
        <v>51</v>
      </c>
      <c r="I4" s="229"/>
      <c r="J4" s="229"/>
      <c r="K4" s="132">
        <f>G26+G31+K31+K11+O11+O16+S31+S26+S21+S16+S11+W11+0</f>
        <v>214</v>
      </c>
      <c r="L4" s="229"/>
      <c r="M4" s="229"/>
      <c r="N4" s="229"/>
      <c r="O4" s="187"/>
      <c r="P4" s="230"/>
      <c r="Q4" s="229"/>
      <c r="R4" s="229"/>
      <c r="S4" s="231"/>
      <c r="T4" s="232"/>
      <c r="U4" s="212"/>
      <c r="V4" s="212"/>
      <c r="W4" s="212"/>
      <c r="X4" s="212"/>
      <c r="Y4" s="212"/>
      <c r="Z4" s="212"/>
      <c r="AA4" s="212"/>
      <c r="AB4" s="212"/>
    </row>
    <row r="5" s="24" customFormat="1" ht="15" customHeight="1">
      <c r="C5" s="112"/>
    </row>
    <row r="6" s="24" customFormat="1" ht="15" customHeight="1">
      <c r="C6" s="112"/>
    </row>
    <row r="8" spans="7:27" s="95" customFormat="1" ht="15" customHeight="1">
      <c r="G8" s="96">
        <v>1</v>
      </c>
      <c r="H8" s="96"/>
      <c r="I8" s="96"/>
      <c r="J8" s="96"/>
      <c r="K8" s="96">
        <v>2</v>
      </c>
      <c r="L8" s="96"/>
      <c r="M8" s="96"/>
      <c r="N8" s="96"/>
      <c r="O8" s="96">
        <v>3</v>
      </c>
      <c r="P8" s="96"/>
      <c r="Q8" s="96"/>
      <c r="R8" s="96"/>
      <c r="S8" s="96">
        <v>4</v>
      </c>
      <c r="T8" s="96"/>
      <c r="U8" s="96"/>
      <c r="V8" s="96"/>
      <c r="W8" s="96">
        <v>5</v>
      </c>
      <c r="X8" s="96"/>
      <c r="Y8" s="96"/>
      <c r="Z8" s="96"/>
      <c r="AA8" s="96">
        <v>6</v>
      </c>
    </row>
    <row r="9" spans="3:27" ht="15" customHeight="1">
      <c r="C9" s="14"/>
      <c r="D9" s="19"/>
      <c r="E9" s="19"/>
      <c r="F9" s="19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3:27" ht="15" customHeight="1">
      <c r="C10" s="14"/>
      <c r="D10" s="19"/>
      <c r="E10" s="19"/>
      <c r="F10" s="1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3:27" ht="15" customHeight="1">
      <c r="C11" s="14" t="s">
        <v>1</v>
      </c>
      <c r="D11" s="19"/>
      <c r="E11" s="19"/>
      <c r="F11" s="19"/>
      <c r="G11" s="27">
        <v>0</v>
      </c>
      <c r="H11" s="27"/>
      <c r="I11" s="27"/>
      <c r="J11" s="27"/>
      <c r="K11" s="27">
        <v>19</v>
      </c>
      <c r="L11" s="27"/>
      <c r="M11" s="27"/>
      <c r="N11" s="27"/>
      <c r="O11" s="27">
        <v>26</v>
      </c>
      <c r="P11" s="27"/>
      <c r="Q11" s="27"/>
      <c r="R11" s="27"/>
      <c r="S11" s="27">
        <v>6</v>
      </c>
      <c r="T11" s="27"/>
      <c r="U11" s="27"/>
      <c r="V11" s="27"/>
      <c r="W11" s="27">
        <v>2</v>
      </c>
      <c r="X11" s="27"/>
      <c r="Y11" s="27"/>
      <c r="Z11" s="27"/>
      <c r="AA11" s="27">
        <v>0</v>
      </c>
    </row>
    <row r="12" spans="3:27" ht="15" customHeight="1">
      <c r="C12" s="14"/>
      <c r="D12" s="19"/>
      <c r="E12" s="19"/>
      <c r="F12" s="1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3:27" ht="15" customHeight="1">
      <c r="C13" s="14"/>
      <c r="D13" s="19"/>
      <c r="E13" s="19"/>
      <c r="F13" s="19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3:27" ht="15" customHeight="1">
      <c r="C14" s="14"/>
      <c r="D14" s="19"/>
      <c r="E14" s="19"/>
      <c r="F14" s="1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8"/>
      <c r="W14" s="27"/>
      <c r="X14" s="27"/>
      <c r="Y14" s="27"/>
      <c r="Z14" s="27"/>
      <c r="AA14" s="27"/>
    </row>
    <row r="15" spans="3:27" ht="15" customHeight="1">
      <c r="C15" s="14"/>
      <c r="D15" s="19"/>
      <c r="E15" s="19"/>
      <c r="F15" s="1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3:27" ht="15" customHeight="1">
      <c r="C16" s="14" t="s">
        <v>2</v>
      </c>
      <c r="D16" s="19"/>
      <c r="E16" s="19"/>
      <c r="F16" s="19"/>
      <c r="G16" s="97">
        <v>-43</v>
      </c>
      <c r="H16" s="38"/>
      <c r="I16" s="38"/>
      <c r="J16" s="27"/>
      <c r="K16" s="97">
        <v>-18</v>
      </c>
      <c r="L16" s="38"/>
      <c r="M16" s="38"/>
      <c r="N16" s="27"/>
      <c r="O16" s="27">
        <v>14</v>
      </c>
      <c r="P16" s="27"/>
      <c r="Q16" s="27"/>
      <c r="R16" s="27"/>
      <c r="S16" s="27">
        <v>14</v>
      </c>
      <c r="T16" s="27"/>
      <c r="U16" s="27"/>
      <c r="V16" s="27"/>
      <c r="W16" s="97">
        <v>-12</v>
      </c>
      <c r="X16" s="38"/>
      <c r="Y16" s="38"/>
      <c r="Z16" s="27"/>
      <c r="AA16" s="97">
        <v>-7</v>
      </c>
    </row>
    <row r="17" spans="3:27" ht="15" customHeight="1">
      <c r="C17" s="14"/>
      <c r="D17" s="19"/>
      <c r="E17" s="19"/>
      <c r="F17" s="19"/>
      <c r="G17" s="38"/>
      <c r="H17" s="38"/>
      <c r="I17" s="38"/>
      <c r="J17" s="27"/>
      <c r="K17" s="38"/>
      <c r="L17" s="38"/>
      <c r="M17" s="38"/>
      <c r="N17" s="27"/>
      <c r="O17" s="27"/>
      <c r="P17" s="27"/>
      <c r="Q17" s="27"/>
      <c r="R17" s="27"/>
      <c r="S17" s="27"/>
      <c r="T17" s="27"/>
      <c r="U17" s="27"/>
      <c r="V17" s="27"/>
      <c r="W17" s="38"/>
      <c r="X17" s="38"/>
      <c r="Y17" s="38"/>
      <c r="Z17" s="27"/>
      <c r="AA17" s="38"/>
    </row>
    <row r="18" spans="3:27" ht="15" customHeight="1">
      <c r="C18" s="14"/>
      <c r="D18" s="19"/>
      <c r="E18" s="19"/>
      <c r="F18" s="19"/>
      <c r="G18" s="38"/>
      <c r="H18" s="38"/>
      <c r="I18" s="38"/>
      <c r="J18" s="27"/>
      <c r="K18" s="38"/>
      <c r="L18" s="38"/>
      <c r="M18" s="38"/>
      <c r="N18" s="27"/>
      <c r="O18" s="27"/>
      <c r="P18" s="27"/>
      <c r="Q18" s="27"/>
      <c r="R18" s="27"/>
      <c r="S18" s="27"/>
      <c r="T18" s="27"/>
      <c r="U18" s="27"/>
      <c r="V18" s="27"/>
      <c r="W18" s="38"/>
      <c r="X18" s="38"/>
      <c r="Y18" s="38"/>
      <c r="Z18" s="27"/>
      <c r="AA18" s="38"/>
    </row>
    <row r="19" spans="3:27" ht="15" customHeight="1">
      <c r="C19" s="14"/>
      <c r="D19" s="19"/>
      <c r="E19" s="19"/>
      <c r="F19" s="19"/>
      <c r="G19" s="27"/>
      <c r="H19" s="27"/>
      <c r="I19" s="27"/>
      <c r="J19" s="27"/>
      <c r="K19" s="38"/>
      <c r="L19" s="38"/>
      <c r="M19" s="38"/>
      <c r="N19" s="27"/>
      <c r="O19" s="27"/>
      <c r="P19" s="27"/>
      <c r="Q19" s="27"/>
      <c r="R19" s="27"/>
      <c r="S19" s="27"/>
      <c r="T19" s="27"/>
      <c r="U19" s="27"/>
      <c r="V19" s="27"/>
      <c r="W19" s="38"/>
      <c r="X19" s="38"/>
      <c r="Y19" s="38"/>
      <c r="Z19" s="27"/>
      <c r="AA19" s="38"/>
    </row>
    <row r="20" spans="3:27" ht="15" customHeight="1">
      <c r="C20" s="14"/>
      <c r="D20" s="19"/>
      <c r="E20" s="19"/>
      <c r="F20" s="19"/>
      <c r="G20" s="27"/>
      <c r="H20" s="27"/>
      <c r="I20" s="27"/>
      <c r="J20" s="27"/>
      <c r="K20" s="38"/>
      <c r="L20" s="38"/>
      <c r="M20" s="38"/>
      <c r="N20" s="27"/>
      <c r="O20" s="27"/>
      <c r="P20" s="27"/>
      <c r="Q20" s="27"/>
      <c r="R20" s="27"/>
      <c r="S20" s="27"/>
      <c r="T20" s="27"/>
      <c r="U20" s="27"/>
      <c r="V20" s="27"/>
      <c r="W20" s="38"/>
      <c r="X20" s="38"/>
      <c r="Y20" s="38"/>
      <c r="Z20" s="27"/>
      <c r="AA20" s="38"/>
    </row>
    <row r="21" spans="3:27" ht="15" customHeight="1">
      <c r="C21" s="14" t="s">
        <v>3</v>
      </c>
      <c r="D21" s="19"/>
      <c r="E21" s="19"/>
      <c r="F21" s="19"/>
      <c r="G21" s="97">
        <v>-29</v>
      </c>
      <c r="H21" s="38"/>
      <c r="I21" s="38"/>
      <c r="J21" s="27"/>
      <c r="K21" s="97">
        <v>-34</v>
      </c>
      <c r="L21" s="38"/>
      <c r="M21" s="38"/>
      <c r="N21" s="27"/>
      <c r="O21" s="97">
        <v>-18</v>
      </c>
      <c r="P21" s="38"/>
      <c r="Q21" s="38"/>
      <c r="R21" s="27"/>
      <c r="S21" s="27">
        <v>23</v>
      </c>
      <c r="T21" s="27"/>
      <c r="U21" s="27"/>
      <c r="V21" s="27"/>
      <c r="W21" s="97">
        <v>-3</v>
      </c>
      <c r="X21" s="38"/>
      <c r="Y21" s="38"/>
      <c r="Z21" s="27"/>
      <c r="AA21" s="97">
        <v>-2</v>
      </c>
    </row>
    <row r="22" spans="3:27" ht="15" customHeight="1">
      <c r="C22" s="14"/>
      <c r="D22" s="19"/>
      <c r="E22" s="19"/>
      <c r="F22" s="19"/>
      <c r="G22" s="38"/>
      <c r="H22" s="38"/>
      <c r="I22" s="38"/>
      <c r="J22" s="27"/>
      <c r="K22" s="38"/>
      <c r="L22" s="38"/>
      <c r="M22" s="38"/>
      <c r="N22" s="27"/>
      <c r="O22" s="38"/>
      <c r="P22" s="38"/>
      <c r="Q22" s="38"/>
      <c r="R22" s="27"/>
      <c r="S22" s="27"/>
      <c r="T22" s="27"/>
      <c r="U22" s="27"/>
      <c r="V22" s="27"/>
      <c r="W22" s="38"/>
      <c r="X22" s="38"/>
      <c r="Y22" s="38"/>
      <c r="Z22" s="27"/>
      <c r="AA22" s="38"/>
    </row>
    <row r="23" spans="3:27" ht="15" customHeight="1">
      <c r="C23" s="14"/>
      <c r="D23" s="19"/>
      <c r="E23" s="19"/>
      <c r="F23" s="19"/>
      <c r="G23" s="38"/>
      <c r="H23" s="38"/>
      <c r="I23" s="38"/>
      <c r="J23" s="27"/>
      <c r="K23" s="38"/>
      <c r="L23" s="38"/>
      <c r="M23" s="38"/>
      <c r="N23" s="27"/>
      <c r="O23" s="38"/>
      <c r="P23" s="38"/>
      <c r="Q23" s="38"/>
      <c r="R23" s="27"/>
      <c r="S23" s="27"/>
      <c r="T23" s="27"/>
      <c r="U23" s="27"/>
      <c r="V23" s="27"/>
      <c r="W23" s="38"/>
      <c r="X23" s="38"/>
      <c r="Y23" s="38"/>
      <c r="Z23" s="27"/>
      <c r="AA23" s="38"/>
    </row>
    <row r="24" spans="3:27" ht="15" customHeight="1">
      <c r="C24" s="14"/>
      <c r="D24" s="19"/>
      <c r="E24" s="19"/>
      <c r="F24" s="19"/>
      <c r="G24" s="27"/>
      <c r="H24" s="27"/>
      <c r="I24" s="27"/>
      <c r="J24" s="38"/>
      <c r="K24" s="38"/>
      <c r="L24" s="38"/>
      <c r="M24" s="38"/>
      <c r="N24" s="27"/>
      <c r="O24" s="27"/>
      <c r="P24" s="27"/>
      <c r="Q24" s="27"/>
      <c r="R24" s="27"/>
      <c r="S24" s="27"/>
      <c r="T24" s="27"/>
      <c r="U24" s="27"/>
      <c r="V24" s="27"/>
      <c r="W24" s="38"/>
      <c r="X24" s="38"/>
      <c r="Y24" s="38"/>
      <c r="Z24" s="27"/>
      <c r="AA24" s="38"/>
    </row>
    <row r="25" spans="3:27" ht="15" customHeight="1">
      <c r="C25" s="14"/>
      <c r="D25" s="19"/>
      <c r="E25" s="19"/>
      <c r="F25" s="19"/>
      <c r="G25" s="27"/>
      <c r="H25" s="27"/>
      <c r="I25" s="27"/>
      <c r="J25" s="27"/>
      <c r="K25" s="38"/>
      <c r="L25" s="38"/>
      <c r="M25" s="38"/>
      <c r="N25" s="27"/>
      <c r="O25" s="27"/>
      <c r="P25" s="27"/>
      <c r="Q25" s="27"/>
      <c r="R25" s="27"/>
      <c r="S25" s="27"/>
      <c r="T25" s="27"/>
      <c r="U25" s="27"/>
      <c r="V25" s="27"/>
      <c r="W25" s="38"/>
      <c r="X25" s="38"/>
      <c r="Y25" s="38"/>
      <c r="Z25" s="27"/>
      <c r="AA25" s="38"/>
    </row>
    <row r="26" spans="3:27" ht="15" customHeight="1">
      <c r="C26" s="14" t="s">
        <v>4</v>
      </c>
      <c r="D26" s="19"/>
      <c r="E26" s="19"/>
      <c r="F26" s="19"/>
      <c r="G26" s="27">
        <v>15</v>
      </c>
      <c r="H26" s="27"/>
      <c r="I26" s="27"/>
      <c r="J26" s="27"/>
      <c r="K26" s="97">
        <v>-23</v>
      </c>
      <c r="L26" s="38"/>
      <c r="M26" s="38"/>
      <c r="N26" s="27"/>
      <c r="O26" s="97">
        <v>-22</v>
      </c>
      <c r="P26" s="38"/>
      <c r="Q26" s="38"/>
      <c r="R26" s="27"/>
      <c r="S26" s="27">
        <v>19</v>
      </c>
      <c r="T26" s="27"/>
      <c r="U26" s="27"/>
      <c r="V26" s="27"/>
      <c r="W26" s="97">
        <v>-20</v>
      </c>
      <c r="X26" s="38"/>
      <c r="Y26" s="38"/>
      <c r="Z26" s="27"/>
      <c r="AA26" s="97">
        <v>-18</v>
      </c>
    </row>
    <row r="27" spans="3:27" ht="15" customHeight="1">
      <c r="C27" s="14"/>
      <c r="D27" s="19"/>
      <c r="E27" s="19"/>
      <c r="F27" s="19"/>
      <c r="G27" s="27"/>
      <c r="H27" s="27"/>
      <c r="I27" s="27"/>
      <c r="J27" s="27"/>
      <c r="K27" s="38"/>
      <c r="L27" s="38"/>
      <c r="M27" s="38"/>
      <c r="N27" s="27"/>
      <c r="O27" s="38"/>
      <c r="P27" s="38"/>
      <c r="Q27" s="38"/>
      <c r="R27" s="27"/>
      <c r="S27" s="27"/>
      <c r="T27" s="27"/>
      <c r="U27" s="27"/>
      <c r="V27" s="27"/>
      <c r="W27" s="38"/>
      <c r="X27" s="38"/>
      <c r="Y27" s="38"/>
      <c r="Z27" s="27"/>
      <c r="AA27" s="38"/>
    </row>
    <row r="28" spans="3:27" ht="15" customHeight="1">
      <c r="C28" s="14"/>
      <c r="D28" s="19"/>
      <c r="E28" s="19"/>
      <c r="F28" s="19"/>
      <c r="G28" s="27"/>
      <c r="H28" s="27"/>
      <c r="I28" s="27"/>
      <c r="J28" s="27"/>
      <c r="K28" s="38"/>
      <c r="L28" s="38"/>
      <c r="M28" s="38"/>
      <c r="N28" s="27"/>
      <c r="O28" s="38"/>
      <c r="P28" s="38"/>
      <c r="Q28" s="38"/>
      <c r="R28" s="27"/>
      <c r="S28" s="27"/>
      <c r="T28" s="27"/>
      <c r="U28" s="27"/>
      <c r="V28" s="27"/>
      <c r="W28" s="38"/>
      <c r="X28" s="38"/>
      <c r="Y28" s="38"/>
      <c r="Z28" s="27"/>
      <c r="AA28" s="38"/>
    </row>
    <row r="29" spans="3:27" ht="15" customHeight="1">
      <c r="C29" s="14"/>
      <c r="D29" s="19"/>
      <c r="E29" s="19"/>
      <c r="F29" s="19"/>
      <c r="G29" s="27"/>
      <c r="H29" s="27"/>
      <c r="I29" s="27"/>
      <c r="J29" s="27"/>
      <c r="K29" s="38"/>
      <c r="L29" s="38"/>
      <c r="M29" s="38"/>
      <c r="N29" s="27"/>
      <c r="O29" s="27"/>
      <c r="P29" s="27"/>
      <c r="Q29" s="27"/>
      <c r="R29" s="38"/>
      <c r="S29" s="27"/>
      <c r="T29" s="27"/>
      <c r="U29" s="27"/>
      <c r="V29" s="38"/>
      <c r="W29" s="38"/>
      <c r="X29" s="38"/>
      <c r="Y29" s="38"/>
      <c r="Z29" s="27"/>
      <c r="AA29" s="38"/>
    </row>
    <row r="30" spans="3:27" ht="15" customHeight="1">
      <c r="C30" s="14"/>
      <c r="D30" s="19"/>
      <c r="E30" s="19"/>
      <c r="F30" s="19"/>
      <c r="G30" s="27"/>
      <c r="H30" s="27"/>
      <c r="I30" s="27"/>
      <c r="J30" s="27"/>
      <c r="K30" s="38"/>
      <c r="L30" s="38"/>
      <c r="M30" s="38"/>
      <c r="N30" s="27"/>
      <c r="O30" s="27"/>
      <c r="P30" s="27"/>
      <c r="Q30" s="27"/>
      <c r="R30" s="27"/>
      <c r="S30" s="27"/>
      <c r="T30" s="27"/>
      <c r="U30" s="27"/>
      <c r="V30" s="27"/>
      <c r="W30" s="38"/>
      <c r="X30" s="38"/>
      <c r="Y30" s="38"/>
      <c r="Z30" s="27"/>
      <c r="AA30" s="38"/>
    </row>
    <row r="31" spans="3:28" ht="15" customHeight="1">
      <c r="C31" s="14" t="s">
        <v>5</v>
      </c>
      <c r="D31" s="19"/>
      <c r="E31" s="19"/>
      <c r="F31" s="19"/>
      <c r="G31" s="27">
        <v>39</v>
      </c>
      <c r="H31" s="27"/>
      <c r="I31" s="27"/>
      <c r="J31" s="27"/>
      <c r="K31" s="97">
        <v>13</v>
      </c>
      <c r="L31" s="38"/>
      <c r="M31" s="38"/>
      <c r="N31" s="27"/>
      <c r="O31" s="27">
        <v>-2</v>
      </c>
      <c r="P31" s="27"/>
      <c r="Q31" s="27"/>
      <c r="R31" s="27"/>
      <c r="S31" s="27">
        <v>24</v>
      </c>
      <c r="T31" s="27"/>
      <c r="U31" s="27"/>
      <c r="V31" s="27"/>
      <c r="W31" s="97">
        <v>-14</v>
      </c>
      <c r="X31" s="38"/>
      <c r="Y31" s="38"/>
      <c r="Z31" s="27"/>
      <c r="AA31" s="97">
        <v>-10</v>
      </c>
      <c r="AB31" s="181" t="s">
        <v>216</v>
      </c>
    </row>
    <row r="32" spans="3:28" ht="15" customHeight="1">
      <c r="C32" s="14"/>
      <c r="D32" s="19"/>
      <c r="E32" s="19"/>
      <c r="F32" s="19"/>
      <c r="G32" s="27"/>
      <c r="H32" s="27"/>
      <c r="I32" s="191"/>
      <c r="J32" s="191"/>
      <c r="K32" s="191"/>
      <c r="L32" s="27"/>
      <c r="M32" s="191"/>
      <c r="N32" s="191"/>
      <c r="O32" s="191"/>
      <c r="P32" s="27"/>
      <c r="Q32" s="191"/>
      <c r="R32" s="191"/>
      <c r="S32" s="27"/>
      <c r="T32" s="27"/>
      <c r="U32" s="191"/>
      <c r="V32" s="191"/>
      <c r="W32" s="191"/>
      <c r="X32" s="27"/>
      <c r="Y32" s="191"/>
      <c r="Z32" s="191"/>
      <c r="AA32" s="191"/>
      <c r="AB32" s="181"/>
    </row>
    <row r="33" spans="3:32" ht="15" customHeight="1">
      <c r="C33" s="14"/>
      <c r="D33" s="19"/>
      <c r="E33" s="19"/>
      <c r="F33" s="19"/>
      <c r="G33" s="19"/>
      <c r="H33" s="19"/>
      <c r="I33" s="180"/>
      <c r="J33" s="180"/>
      <c r="K33" s="180"/>
      <c r="L33" s="19"/>
      <c r="M33" s="180"/>
      <c r="N33" s="180"/>
      <c r="O33" s="180"/>
      <c r="P33" s="19"/>
      <c r="Q33" s="180"/>
      <c r="R33" s="180"/>
      <c r="S33" s="19"/>
      <c r="T33" s="19"/>
      <c r="U33" s="212"/>
      <c r="V33" s="212"/>
      <c r="W33" s="212"/>
      <c r="Y33" s="212"/>
      <c r="Z33" s="212"/>
      <c r="AA33" s="212"/>
      <c r="AB33" s="181"/>
      <c r="AC33" s="19"/>
      <c r="AD33" s="19"/>
      <c r="AE33" s="19"/>
      <c r="AF33" s="19"/>
    </row>
    <row r="34" spans="3:33" s="57" customFormat="1" ht="15" customHeight="1">
      <c r="C34" s="113"/>
      <c r="D34" s="55"/>
      <c r="E34" s="55"/>
      <c r="F34" s="55"/>
      <c r="G34" s="56"/>
      <c r="H34" s="56"/>
      <c r="I34" s="228"/>
      <c r="J34" s="228"/>
      <c r="K34" s="228"/>
      <c r="L34" s="56"/>
      <c r="M34" s="228"/>
      <c r="N34" s="228"/>
      <c r="O34" s="228"/>
      <c r="P34" s="56"/>
      <c r="Q34" s="227"/>
      <c r="R34" s="227"/>
      <c r="S34" s="55"/>
      <c r="T34" s="55"/>
      <c r="U34" s="227"/>
      <c r="V34" s="227"/>
      <c r="W34" s="227"/>
      <c r="X34" s="55"/>
      <c r="Y34" s="227"/>
      <c r="Z34" s="227"/>
      <c r="AA34" s="227"/>
      <c r="AB34" s="55"/>
      <c r="AC34" s="55"/>
      <c r="AD34" s="55"/>
      <c r="AE34" s="55"/>
      <c r="AF34" s="55"/>
      <c r="AG34" s="55"/>
    </row>
    <row r="35" spans="3:27" s="57" customFormat="1" ht="15" customHeight="1">
      <c r="C35" s="114"/>
      <c r="G35" s="56"/>
      <c r="H35" s="56"/>
      <c r="I35" s="228"/>
      <c r="J35" s="228"/>
      <c r="K35" s="228"/>
      <c r="L35" s="56"/>
      <c r="M35" s="228"/>
      <c r="N35" s="228"/>
      <c r="O35" s="228"/>
      <c r="P35" s="56"/>
      <c r="Q35" s="227"/>
      <c r="R35" s="227"/>
      <c r="S35" s="55"/>
      <c r="T35" s="55"/>
      <c r="U35" s="227"/>
      <c r="V35" s="227"/>
      <c r="W35" s="227"/>
      <c r="X35" s="55"/>
      <c r="Y35" s="227"/>
      <c r="Z35" s="227"/>
      <c r="AA35" s="227"/>
    </row>
    <row r="36" spans="3:27" s="57" customFormat="1" ht="15" customHeight="1">
      <c r="C36" s="114"/>
      <c r="G36" s="56"/>
      <c r="H36" s="56"/>
      <c r="I36" s="228"/>
      <c r="J36" s="228"/>
      <c r="K36" s="228"/>
      <c r="L36" s="56"/>
      <c r="M36" s="228"/>
      <c r="N36" s="228"/>
      <c r="O36" s="228"/>
      <c r="P36" s="56"/>
      <c r="Q36" s="227"/>
      <c r="R36" s="227"/>
      <c r="S36" s="55"/>
      <c r="T36" s="55"/>
      <c r="U36" s="227"/>
      <c r="V36" s="227"/>
      <c r="W36" s="227"/>
      <c r="X36" s="55"/>
      <c r="Y36" s="227"/>
      <c r="Z36" s="227"/>
      <c r="AA36" s="227"/>
    </row>
    <row r="37" spans="3:27" s="57" customFormat="1" ht="15" customHeight="1">
      <c r="C37" s="114"/>
      <c r="G37" s="56"/>
      <c r="H37" s="56"/>
      <c r="I37" s="228"/>
      <c r="J37" s="228"/>
      <c r="K37" s="228"/>
      <c r="L37" s="56"/>
      <c r="M37" s="228"/>
      <c r="N37" s="228"/>
      <c r="O37" s="228"/>
      <c r="P37" s="56"/>
      <c r="Q37" s="227"/>
      <c r="R37" s="227"/>
      <c r="S37" s="55"/>
      <c r="T37" s="55"/>
      <c r="U37" s="227"/>
      <c r="V37" s="227"/>
      <c r="W37" s="227"/>
      <c r="X37" s="55"/>
      <c r="Y37" s="227"/>
      <c r="Z37" s="227"/>
      <c r="AA37" s="227"/>
    </row>
    <row r="38" spans="3:27" s="57" customFormat="1" ht="15" customHeight="1">
      <c r="C38" s="114"/>
      <c r="G38" s="56"/>
      <c r="H38" s="56"/>
      <c r="I38" s="228"/>
      <c r="J38" s="228"/>
      <c r="K38" s="228"/>
      <c r="L38" s="56"/>
      <c r="M38" s="228"/>
      <c r="N38" s="228"/>
      <c r="O38" s="228"/>
      <c r="P38" s="56"/>
      <c r="Q38" s="227"/>
      <c r="R38" s="227"/>
      <c r="S38" s="55"/>
      <c r="T38" s="55"/>
      <c r="U38" s="227"/>
      <c r="V38" s="227"/>
      <c r="W38" s="227"/>
      <c r="X38" s="55"/>
      <c r="Y38" s="227"/>
      <c r="Z38" s="227"/>
      <c r="AA38" s="227"/>
    </row>
    <row r="39" spans="3:27" s="57" customFormat="1" ht="15" customHeight="1">
      <c r="C39" s="114"/>
      <c r="G39" s="56"/>
      <c r="H39" s="56"/>
      <c r="I39" s="228"/>
      <c r="J39" s="228"/>
      <c r="K39" s="228"/>
      <c r="L39" s="56"/>
      <c r="M39" s="228"/>
      <c r="N39" s="228"/>
      <c r="O39" s="228"/>
      <c r="P39" s="56"/>
      <c r="Q39" s="227"/>
      <c r="R39" s="227"/>
      <c r="S39" s="55"/>
      <c r="T39" s="55"/>
      <c r="U39" s="227"/>
      <c r="V39" s="227"/>
      <c r="W39" s="227"/>
      <c r="X39" s="55"/>
      <c r="Y39" s="227"/>
      <c r="Z39" s="227"/>
      <c r="AA39" s="227"/>
    </row>
    <row r="40" spans="3:27" s="57" customFormat="1" ht="15" customHeight="1">
      <c r="C40" s="114"/>
      <c r="G40" s="56"/>
      <c r="H40" s="56"/>
      <c r="I40" s="228"/>
      <c r="J40" s="228"/>
      <c r="K40" s="228"/>
      <c r="L40" s="56"/>
      <c r="M40" s="228"/>
      <c r="N40" s="228"/>
      <c r="O40" s="228"/>
      <c r="P40" s="56"/>
      <c r="Q40" s="227"/>
      <c r="R40" s="227"/>
      <c r="S40" s="55"/>
      <c r="T40" s="55"/>
      <c r="U40" s="227"/>
      <c r="V40" s="227"/>
      <c r="W40" s="227"/>
      <c r="X40" s="55"/>
      <c r="Y40" s="227"/>
      <c r="Z40" s="227"/>
      <c r="AA40" s="227"/>
    </row>
    <row r="41" spans="3:27" s="57" customFormat="1" ht="15" customHeight="1">
      <c r="C41" s="114"/>
      <c r="G41" s="56"/>
      <c r="H41" s="56"/>
      <c r="I41" s="228"/>
      <c r="J41" s="228"/>
      <c r="K41" s="228"/>
      <c r="L41" s="56"/>
      <c r="M41" s="228"/>
      <c r="N41" s="228"/>
      <c r="O41" s="228"/>
      <c r="P41" s="56"/>
      <c r="Q41" s="227"/>
      <c r="R41" s="227"/>
      <c r="S41" s="55"/>
      <c r="T41" s="55"/>
      <c r="U41" s="227"/>
      <c r="V41" s="227"/>
      <c r="W41" s="227"/>
      <c r="X41" s="55"/>
      <c r="Y41" s="227"/>
      <c r="Z41" s="227"/>
      <c r="AA41" s="227"/>
    </row>
    <row r="42" spans="3:27" s="57" customFormat="1" ht="15" customHeight="1">
      <c r="C42" s="114"/>
      <c r="G42" s="56"/>
      <c r="H42" s="56"/>
      <c r="I42" s="228"/>
      <c r="J42" s="228"/>
      <c r="K42" s="228"/>
      <c r="L42" s="56"/>
      <c r="M42" s="228"/>
      <c r="N42" s="228"/>
      <c r="O42" s="228"/>
      <c r="P42" s="56"/>
      <c r="Q42" s="227"/>
      <c r="R42" s="227"/>
      <c r="S42" s="55"/>
      <c r="T42" s="55"/>
      <c r="U42" s="227"/>
      <c r="V42" s="227"/>
      <c r="W42" s="227"/>
      <c r="X42" s="55"/>
      <c r="Y42" s="227"/>
      <c r="Z42" s="227"/>
      <c r="AA42" s="227"/>
    </row>
    <row r="43" spans="3:27" s="57" customFormat="1" ht="15" customHeight="1">
      <c r="C43" s="114"/>
      <c r="G43" s="56"/>
      <c r="H43" s="56"/>
      <c r="I43" s="228"/>
      <c r="J43" s="228"/>
      <c r="K43" s="228"/>
      <c r="L43" s="56"/>
      <c r="M43" s="228"/>
      <c r="N43" s="228"/>
      <c r="O43" s="228"/>
      <c r="P43" s="56"/>
      <c r="Q43" s="227"/>
      <c r="R43" s="227"/>
      <c r="S43" s="55"/>
      <c r="T43" s="55"/>
      <c r="U43" s="227"/>
      <c r="V43" s="227"/>
      <c r="W43" s="227"/>
      <c r="X43" s="55"/>
      <c r="Y43" s="227"/>
      <c r="Z43" s="227"/>
      <c r="AA43" s="227"/>
    </row>
    <row r="44" spans="3:27" s="57" customFormat="1" ht="15" customHeight="1">
      <c r="C44" s="114"/>
      <c r="G44" s="56"/>
      <c r="H44" s="56"/>
      <c r="I44" s="228"/>
      <c r="J44" s="228"/>
      <c r="K44" s="228"/>
      <c r="L44" s="56"/>
      <c r="M44" s="228"/>
      <c r="N44" s="228"/>
      <c r="O44" s="228"/>
      <c r="P44" s="56"/>
      <c r="Q44" s="227"/>
      <c r="R44" s="227"/>
      <c r="S44" s="55"/>
      <c r="T44" s="55"/>
      <c r="U44" s="227"/>
      <c r="V44" s="227"/>
      <c r="W44" s="227"/>
      <c r="X44" s="55"/>
      <c r="Y44" s="227"/>
      <c r="Z44" s="227"/>
      <c r="AA44" s="227"/>
    </row>
    <row r="45" spans="3:27" s="57" customFormat="1" ht="15" customHeight="1">
      <c r="C45" s="114"/>
      <c r="G45" s="56"/>
      <c r="H45" s="56"/>
      <c r="I45" s="228"/>
      <c r="J45" s="228"/>
      <c r="K45" s="228"/>
      <c r="L45" s="56"/>
      <c r="M45" s="228"/>
      <c r="N45" s="228"/>
      <c r="O45" s="228"/>
      <c r="P45" s="56"/>
      <c r="Q45" s="227"/>
      <c r="R45" s="227"/>
      <c r="S45" s="55"/>
      <c r="T45" s="55"/>
      <c r="U45" s="227"/>
      <c r="V45" s="227"/>
      <c r="W45" s="227"/>
      <c r="X45" s="55"/>
      <c r="Y45" s="227"/>
      <c r="Z45" s="227"/>
      <c r="AA45" s="227"/>
    </row>
    <row r="46" spans="3:27" s="57" customFormat="1" ht="15" customHeight="1">
      <c r="C46" s="114"/>
      <c r="G46" s="56"/>
      <c r="H46" s="56"/>
      <c r="I46" s="228"/>
      <c r="J46" s="228"/>
      <c r="K46" s="228"/>
      <c r="L46" s="56"/>
      <c r="M46" s="228"/>
      <c r="N46" s="228"/>
      <c r="O46" s="228"/>
      <c r="P46" s="56"/>
      <c r="Q46" s="227"/>
      <c r="R46" s="227"/>
      <c r="S46" s="55"/>
      <c r="T46" s="55"/>
      <c r="U46" s="227"/>
      <c r="V46" s="227"/>
      <c r="W46" s="227"/>
      <c r="X46" s="55"/>
      <c r="Y46" s="227"/>
      <c r="Z46" s="227"/>
      <c r="AA46" s="227"/>
    </row>
    <row r="47" spans="3:27" s="57" customFormat="1" ht="15" customHeight="1">
      <c r="C47" s="114"/>
      <c r="G47" s="56"/>
      <c r="H47" s="56"/>
      <c r="I47" s="228"/>
      <c r="J47" s="228"/>
      <c r="K47" s="228"/>
      <c r="L47" s="56"/>
      <c r="M47" s="228"/>
      <c r="N47" s="228"/>
      <c r="O47" s="228"/>
      <c r="P47" s="56"/>
      <c r="Q47" s="227"/>
      <c r="R47" s="227"/>
      <c r="S47" s="55"/>
      <c r="T47" s="55"/>
      <c r="U47" s="227"/>
      <c r="V47" s="227"/>
      <c r="W47" s="227"/>
      <c r="X47" s="55"/>
      <c r="Y47" s="227"/>
      <c r="Z47" s="227"/>
      <c r="AA47" s="227"/>
    </row>
    <row r="48" spans="3:27" s="57" customFormat="1" ht="15" customHeight="1">
      <c r="C48" s="114"/>
      <c r="G48" s="56"/>
      <c r="H48" s="56"/>
      <c r="I48" s="228"/>
      <c r="J48" s="228"/>
      <c r="K48" s="228"/>
      <c r="L48" s="56"/>
      <c r="M48" s="228"/>
      <c r="N48" s="228"/>
      <c r="O48" s="228"/>
      <c r="P48" s="56"/>
      <c r="Q48" s="227"/>
      <c r="R48" s="227"/>
      <c r="S48" s="55"/>
      <c r="T48" s="55"/>
      <c r="U48" s="227"/>
      <c r="V48" s="227"/>
      <c r="W48" s="227"/>
      <c r="X48" s="55"/>
      <c r="Y48" s="227"/>
      <c r="Z48" s="227"/>
      <c r="AA48" s="227"/>
    </row>
    <row r="49" spans="3:27" s="57" customFormat="1" ht="15" customHeight="1">
      <c r="C49" s="114"/>
      <c r="G49" s="56"/>
      <c r="H49" s="56"/>
      <c r="I49" s="228"/>
      <c r="J49" s="228"/>
      <c r="K49" s="228"/>
      <c r="L49" s="56"/>
      <c r="M49" s="228"/>
      <c r="N49" s="228"/>
      <c r="O49" s="228"/>
      <c r="P49" s="56"/>
      <c r="Q49" s="227"/>
      <c r="R49" s="227"/>
      <c r="S49" s="55"/>
      <c r="T49" s="55"/>
      <c r="U49" s="227"/>
      <c r="V49" s="227"/>
      <c r="W49" s="227"/>
      <c r="X49" s="55"/>
      <c r="Y49" s="227"/>
      <c r="Z49" s="227"/>
      <c r="AA49" s="227"/>
    </row>
    <row r="50" spans="3:27" s="57" customFormat="1" ht="15" customHeight="1">
      <c r="C50" s="114"/>
      <c r="G50" s="56"/>
      <c r="H50" s="56"/>
      <c r="I50" s="228"/>
      <c r="J50" s="228"/>
      <c r="K50" s="228"/>
      <c r="L50" s="56"/>
      <c r="M50" s="228"/>
      <c r="N50" s="228"/>
      <c r="O50" s="228"/>
      <c r="P50" s="56"/>
      <c r="Q50" s="227"/>
      <c r="R50" s="227"/>
      <c r="S50" s="55"/>
      <c r="T50" s="55"/>
      <c r="U50" s="227"/>
      <c r="V50" s="227"/>
      <c r="W50" s="227"/>
      <c r="X50" s="55"/>
      <c r="Y50" s="227"/>
      <c r="Z50" s="227"/>
      <c r="AA50" s="227"/>
    </row>
    <row r="51" spans="3:27" s="57" customFormat="1" ht="15" customHeight="1">
      <c r="C51" s="114"/>
      <c r="G51" s="56"/>
      <c r="H51" s="56"/>
      <c r="I51" s="228"/>
      <c r="J51" s="228"/>
      <c r="K51" s="228"/>
      <c r="L51" s="56"/>
      <c r="M51" s="228"/>
      <c r="N51" s="228"/>
      <c r="O51" s="228"/>
      <c r="P51" s="56"/>
      <c r="Q51" s="227"/>
      <c r="R51" s="227"/>
      <c r="S51" s="55"/>
      <c r="T51" s="55"/>
      <c r="U51" s="227"/>
      <c r="V51" s="227"/>
      <c r="W51" s="227"/>
      <c r="X51" s="55"/>
      <c r="Y51" s="227"/>
      <c r="Z51" s="227"/>
      <c r="AA51" s="227"/>
    </row>
    <row r="52" spans="3:27" s="57" customFormat="1" ht="15" customHeight="1">
      <c r="C52" s="114"/>
      <c r="G52" s="56"/>
      <c r="H52" s="56"/>
      <c r="I52" s="228"/>
      <c r="J52" s="228"/>
      <c r="K52" s="228"/>
      <c r="L52" s="56"/>
      <c r="M52" s="228"/>
      <c r="N52" s="228"/>
      <c r="O52" s="228"/>
      <c r="P52" s="56"/>
      <c r="Q52" s="227"/>
      <c r="R52" s="227"/>
      <c r="S52" s="55"/>
      <c r="T52" s="55"/>
      <c r="U52" s="227"/>
      <c r="V52" s="227"/>
      <c r="W52" s="227"/>
      <c r="X52" s="55"/>
      <c r="Y52" s="227"/>
      <c r="Z52" s="227"/>
      <c r="AA52" s="227"/>
    </row>
    <row r="53" spans="3:27" s="57" customFormat="1" ht="15" customHeight="1">
      <c r="C53" s="114"/>
      <c r="G53" s="56"/>
      <c r="H53" s="56"/>
      <c r="I53" s="228"/>
      <c r="J53" s="228"/>
      <c r="K53" s="228"/>
      <c r="L53" s="56"/>
      <c r="M53" s="228"/>
      <c r="N53" s="228"/>
      <c r="O53" s="228"/>
      <c r="P53" s="56"/>
      <c r="Q53" s="227"/>
      <c r="R53" s="227"/>
      <c r="S53" s="55"/>
      <c r="T53" s="55"/>
      <c r="U53" s="227"/>
      <c r="V53" s="227"/>
      <c r="W53" s="227"/>
      <c r="X53" s="55"/>
      <c r="Y53" s="227"/>
      <c r="Z53" s="227"/>
      <c r="AA53" s="227"/>
    </row>
    <row r="54" spans="3:27" s="57" customFormat="1" ht="15" customHeight="1">
      <c r="C54" s="114"/>
      <c r="G54" s="56"/>
      <c r="H54" s="56"/>
      <c r="I54" s="228"/>
      <c r="J54" s="228"/>
      <c r="K54" s="228"/>
      <c r="L54" s="56"/>
      <c r="M54" s="228"/>
      <c r="N54" s="228"/>
      <c r="O54" s="228"/>
      <c r="P54" s="56"/>
      <c r="Q54" s="227"/>
      <c r="R54" s="227"/>
      <c r="S54" s="55"/>
      <c r="T54" s="55"/>
      <c r="U54" s="227"/>
      <c r="V54" s="227"/>
      <c r="W54" s="227"/>
      <c r="X54" s="55"/>
      <c r="Y54" s="227"/>
      <c r="Z54" s="227"/>
      <c r="AA54" s="227"/>
    </row>
    <row r="55" spans="3:27" s="57" customFormat="1" ht="15" customHeight="1">
      <c r="C55" s="114"/>
      <c r="G55" s="56"/>
      <c r="H55" s="56"/>
      <c r="I55" s="228"/>
      <c r="J55" s="228"/>
      <c r="K55" s="228"/>
      <c r="L55" s="56"/>
      <c r="M55" s="228"/>
      <c r="N55" s="228"/>
      <c r="O55" s="228"/>
      <c r="P55" s="56"/>
      <c r="Q55" s="227"/>
      <c r="R55" s="227"/>
      <c r="S55" s="55"/>
      <c r="T55" s="55"/>
      <c r="U55" s="227"/>
      <c r="V55" s="227"/>
      <c r="W55" s="227"/>
      <c r="X55" s="55"/>
      <c r="Y55" s="227"/>
      <c r="Z55" s="227"/>
      <c r="AA55" s="227"/>
    </row>
    <row r="56" spans="3:27" s="57" customFormat="1" ht="15" customHeight="1">
      <c r="C56" s="114"/>
      <c r="G56" s="56"/>
      <c r="H56" s="56"/>
      <c r="I56" s="228"/>
      <c r="J56" s="228"/>
      <c r="K56" s="228"/>
      <c r="L56" s="56"/>
      <c r="M56" s="228"/>
      <c r="N56" s="228"/>
      <c r="O56" s="228"/>
      <c r="P56" s="56"/>
      <c r="Q56" s="227"/>
      <c r="R56" s="227"/>
      <c r="S56" s="55"/>
      <c r="T56" s="55"/>
      <c r="U56" s="227"/>
      <c r="V56" s="227"/>
      <c r="W56" s="227"/>
      <c r="X56" s="55"/>
      <c r="Y56" s="227"/>
      <c r="Z56" s="227"/>
      <c r="AA56" s="227"/>
    </row>
    <row r="57" spans="3:27" s="57" customFormat="1" ht="15" customHeight="1">
      <c r="C57" s="114"/>
      <c r="G57" s="56"/>
      <c r="H57" s="56"/>
      <c r="I57" s="228"/>
      <c r="J57" s="228"/>
      <c r="K57" s="228"/>
      <c r="L57" s="56"/>
      <c r="M57" s="228"/>
      <c r="N57" s="228"/>
      <c r="O57" s="228"/>
      <c r="P57" s="56"/>
      <c r="Q57" s="227"/>
      <c r="R57" s="227"/>
      <c r="S57" s="55"/>
      <c r="T57" s="55"/>
      <c r="U57" s="227"/>
      <c r="V57" s="227"/>
      <c r="W57" s="227"/>
      <c r="X57" s="55"/>
      <c r="Y57" s="227"/>
      <c r="Z57" s="227"/>
      <c r="AA57" s="227"/>
    </row>
    <row r="58" spans="3:27" s="57" customFormat="1" ht="15" customHeight="1">
      <c r="C58" s="114"/>
      <c r="G58" s="56"/>
      <c r="H58" s="56"/>
      <c r="I58" s="228"/>
      <c r="J58" s="228"/>
      <c r="K58" s="228"/>
      <c r="L58" s="56"/>
      <c r="M58" s="228"/>
      <c r="N58" s="228"/>
      <c r="O58" s="228"/>
      <c r="P58" s="56"/>
      <c r="Q58" s="227"/>
      <c r="R58" s="227"/>
      <c r="S58" s="55"/>
      <c r="T58" s="55"/>
      <c r="U58" s="227"/>
      <c r="V58" s="227"/>
      <c r="W58" s="227"/>
      <c r="X58" s="55"/>
      <c r="Y58" s="227"/>
      <c r="Z58" s="227"/>
      <c r="AA58" s="227"/>
    </row>
    <row r="59" spans="3:27" s="57" customFormat="1" ht="15" customHeight="1">
      <c r="C59" s="114"/>
      <c r="G59" s="56"/>
      <c r="H59" s="56"/>
      <c r="I59" s="228"/>
      <c r="J59" s="228"/>
      <c r="K59" s="228"/>
      <c r="L59" s="56"/>
      <c r="M59" s="228"/>
      <c r="N59" s="228"/>
      <c r="O59" s="228"/>
      <c r="P59" s="56"/>
      <c r="Q59" s="227"/>
      <c r="R59" s="227"/>
      <c r="S59" s="55"/>
      <c r="T59" s="55"/>
      <c r="U59" s="227"/>
      <c r="V59" s="227"/>
      <c r="W59" s="227"/>
      <c r="X59" s="55"/>
      <c r="Y59" s="227"/>
      <c r="Z59" s="227"/>
      <c r="AA59" s="227"/>
    </row>
    <row r="60" spans="3:27" s="57" customFormat="1" ht="15" customHeight="1">
      <c r="C60" s="114"/>
      <c r="G60" s="56"/>
      <c r="H60" s="56"/>
      <c r="I60" s="228"/>
      <c r="J60" s="228"/>
      <c r="K60" s="228"/>
      <c r="L60" s="56"/>
      <c r="M60" s="228"/>
      <c r="N60" s="228"/>
      <c r="O60" s="228"/>
      <c r="P60" s="56"/>
      <c r="Q60" s="227"/>
      <c r="R60" s="227"/>
      <c r="S60" s="55"/>
      <c r="T60" s="55"/>
      <c r="U60" s="227"/>
      <c r="V60" s="227"/>
      <c r="W60" s="227"/>
      <c r="X60" s="55"/>
      <c r="Y60" s="227"/>
      <c r="Z60" s="227"/>
      <c r="AA60" s="227"/>
    </row>
    <row r="61" spans="3:27" s="57" customFormat="1" ht="15" customHeight="1">
      <c r="C61" s="114"/>
      <c r="G61" s="56"/>
      <c r="H61" s="56"/>
      <c r="I61" s="228"/>
      <c r="J61" s="228"/>
      <c r="K61" s="228"/>
      <c r="L61" s="56"/>
      <c r="M61" s="228"/>
      <c r="N61" s="228"/>
      <c r="O61" s="228"/>
      <c r="P61" s="56"/>
      <c r="Q61" s="227"/>
      <c r="R61" s="227"/>
      <c r="S61" s="55"/>
      <c r="T61" s="55"/>
      <c r="U61" s="227"/>
      <c r="V61" s="227"/>
      <c r="W61" s="227"/>
      <c r="X61" s="55"/>
      <c r="Y61" s="227"/>
      <c r="Z61" s="227"/>
      <c r="AA61" s="227"/>
    </row>
    <row r="62" spans="3:27" s="57" customFormat="1" ht="15" customHeight="1">
      <c r="C62" s="114"/>
      <c r="G62" s="56"/>
      <c r="H62" s="56"/>
      <c r="I62" s="228"/>
      <c r="J62" s="228"/>
      <c r="K62" s="228"/>
      <c r="L62" s="56"/>
      <c r="M62" s="228"/>
      <c r="N62" s="228"/>
      <c r="O62" s="228"/>
      <c r="P62" s="56"/>
      <c r="Q62" s="227"/>
      <c r="R62" s="227"/>
      <c r="S62" s="55"/>
      <c r="T62" s="55"/>
      <c r="U62" s="227"/>
      <c r="V62" s="227"/>
      <c r="W62" s="227"/>
      <c r="X62" s="55"/>
      <c r="Y62" s="227"/>
      <c r="Z62" s="227"/>
      <c r="AA62" s="227"/>
    </row>
    <row r="63" spans="3:27" s="57" customFormat="1" ht="15" customHeight="1">
      <c r="C63" s="114"/>
      <c r="G63" s="56"/>
      <c r="H63" s="56"/>
      <c r="I63" s="228"/>
      <c r="J63" s="228"/>
      <c r="K63" s="228"/>
      <c r="L63" s="56"/>
      <c r="M63" s="228"/>
      <c r="N63" s="228"/>
      <c r="O63" s="228"/>
      <c r="P63" s="56"/>
      <c r="Q63" s="227"/>
      <c r="R63" s="227"/>
      <c r="S63" s="55"/>
      <c r="T63" s="55"/>
      <c r="U63" s="227"/>
      <c r="V63" s="227"/>
      <c r="W63" s="227"/>
      <c r="X63" s="55"/>
      <c r="Y63" s="227"/>
      <c r="Z63" s="227"/>
      <c r="AA63" s="227"/>
    </row>
    <row r="64" spans="21:29" ht="15" customHeight="1">
      <c r="U64" s="213"/>
      <c r="V64" s="213"/>
      <c r="W64" s="213"/>
      <c r="X64" s="14"/>
      <c r="Y64" s="213"/>
      <c r="Z64" s="213"/>
      <c r="AA64" s="213"/>
      <c r="AB64" s="212"/>
      <c r="AC64" s="212"/>
    </row>
  </sheetData>
  <sheetProtection/>
  <mergeCells count="180">
    <mergeCell ref="Z3:Z4"/>
    <mergeCell ref="AA3:AA4"/>
    <mergeCell ref="AB3:AB4"/>
    <mergeCell ref="Q34:R34"/>
    <mergeCell ref="U34:W34"/>
    <mergeCell ref="Y34:AA34"/>
    <mergeCell ref="Q33:R33"/>
    <mergeCell ref="U33:W33"/>
    <mergeCell ref="X3:X4"/>
    <mergeCell ref="Y3:Y4"/>
    <mergeCell ref="I32:K32"/>
    <mergeCell ref="M32:O32"/>
    <mergeCell ref="Q32:R32"/>
    <mergeCell ref="U32:W32"/>
    <mergeCell ref="Y32:AA32"/>
    <mergeCell ref="Q36:R36"/>
    <mergeCell ref="U36:W36"/>
    <mergeCell ref="Y36:AA36"/>
    <mergeCell ref="I33:K33"/>
    <mergeCell ref="M33:O33"/>
    <mergeCell ref="I34:K34"/>
    <mergeCell ref="M34:O34"/>
    <mergeCell ref="Q38:R38"/>
    <mergeCell ref="U38:W38"/>
    <mergeCell ref="Y38:AA38"/>
    <mergeCell ref="I35:K35"/>
    <mergeCell ref="M35:O35"/>
    <mergeCell ref="Q35:R35"/>
    <mergeCell ref="U35:W35"/>
    <mergeCell ref="Y35:AA35"/>
    <mergeCell ref="I36:K36"/>
    <mergeCell ref="M36:O36"/>
    <mergeCell ref="Q40:R40"/>
    <mergeCell ref="U40:W40"/>
    <mergeCell ref="Y40:AA40"/>
    <mergeCell ref="I37:K37"/>
    <mergeCell ref="M37:O37"/>
    <mergeCell ref="Q37:R37"/>
    <mergeCell ref="U37:W37"/>
    <mergeCell ref="Y37:AA37"/>
    <mergeCell ref="I38:K38"/>
    <mergeCell ref="M38:O38"/>
    <mergeCell ref="Q42:R42"/>
    <mergeCell ref="U42:W42"/>
    <mergeCell ref="Y42:AA42"/>
    <mergeCell ref="I39:K39"/>
    <mergeCell ref="M39:O39"/>
    <mergeCell ref="Q39:R39"/>
    <mergeCell ref="U39:W39"/>
    <mergeCell ref="Y39:AA39"/>
    <mergeCell ref="I40:K40"/>
    <mergeCell ref="M40:O40"/>
    <mergeCell ref="Q44:R44"/>
    <mergeCell ref="U44:W44"/>
    <mergeCell ref="Y44:AA44"/>
    <mergeCell ref="I41:K41"/>
    <mergeCell ref="M41:O41"/>
    <mergeCell ref="Q41:R41"/>
    <mergeCell ref="U41:W41"/>
    <mergeCell ref="Y41:AA41"/>
    <mergeCell ref="I42:K42"/>
    <mergeCell ref="M42:O42"/>
    <mergeCell ref="Q46:R46"/>
    <mergeCell ref="U46:W46"/>
    <mergeCell ref="Y46:AA46"/>
    <mergeCell ref="I43:K43"/>
    <mergeCell ref="M43:O43"/>
    <mergeCell ref="Q43:R43"/>
    <mergeCell ref="U43:W43"/>
    <mergeCell ref="Y43:AA43"/>
    <mergeCell ref="I44:K44"/>
    <mergeCell ref="M44:O44"/>
    <mergeCell ref="Q48:R48"/>
    <mergeCell ref="U48:W48"/>
    <mergeCell ref="Y48:AA48"/>
    <mergeCell ref="I45:K45"/>
    <mergeCell ref="M45:O45"/>
    <mergeCell ref="Q45:R45"/>
    <mergeCell ref="U45:W45"/>
    <mergeCell ref="Y45:AA45"/>
    <mergeCell ref="I46:K46"/>
    <mergeCell ref="M46:O46"/>
    <mergeCell ref="Q50:R50"/>
    <mergeCell ref="U50:W50"/>
    <mergeCell ref="Y50:AA50"/>
    <mergeCell ref="I47:K47"/>
    <mergeCell ref="M47:O47"/>
    <mergeCell ref="Q47:R47"/>
    <mergeCell ref="U47:W47"/>
    <mergeCell ref="Y47:AA47"/>
    <mergeCell ref="I48:K48"/>
    <mergeCell ref="M48:O48"/>
    <mergeCell ref="Q52:R52"/>
    <mergeCell ref="U52:W52"/>
    <mergeCell ref="Y52:AA52"/>
    <mergeCell ref="I49:K49"/>
    <mergeCell ref="M49:O49"/>
    <mergeCell ref="Q49:R49"/>
    <mergeCell ref="U49:W49"/>
    <mergeCell ref="Y49:AA49"/>
    <mergeCell ref="I50:K50"/>
    <mergeCell ref="M50:O50"/>
    <mergeCell ref="Q54:R54"/>
    <mergeCell ref="U54:W54"/>
    <mergeCell ref="Y54:AA54"/>
    <mergeCell ref="I51:K51"/>
    <mergeCell ref="M51:O51"/>
    <mergeCell ref="Q51:R51"/>
    <mergeCell ref="U51:W51"/>
    <mergeCell ref="Y51:AA51"/>
    <mergeCell ref="Y56:AA56"/>
    <mergeCell ref="I53:K53"/>
    <mergeCell ref="M53:O53"/>
    <mergeCell ref="Q53:R53"/>
    <mergeCell ref="U53:W53"/>
    <mergeCell ref="Y53:AA53"/>
    <mergeCell ref="M54:O54"/>
    <mergeCell ref="I58:K58"/>
    <mergeCell ref="I52:K52"/>
    <mergeCell ref="M52:O52"/>
    <mergeCell ref="Q56:R56"/>
    <mergeCell ref="U56:W56"/>
    <mergeCell ref="U58:W58"/>
    <mergeCell ref="I54:K54"/>
    <mergeCell ref="Q58:R58"/>
    <mergeCell ref="M57:O57"/>
    <mergeCell ref="Q57:R57"/>
    <mergeCell ref="Q62:R62"/>
    <mergeCell ref="U62:W62"/>
    <mergeCell ref="M60:O60"/>
    <mergeCell ref="Y58:AA58"/>
    <mergeCell ref="I55:K55"/>
    <mergeCell ref="M55:O55"/>
    <mergeCell ref="Q55:R55"/>
    <mergeCell ref="U55:W55"/>
    <mergeCell ref="Y55:AA55"/>
    <mergeCell ref="Y62:AA62"/>
    <mergeCell ref="U61:W61"/>
    <mergeCell ref="I59:K59"/>
    <mergeCell ref="M59:O59"/>
    <mergeCell ref="Q59:R59"/>
    <mergeCell ref="U59:W59"/>
    <mergeCell ref="Q60:R60"/>
    <mergeCell ref="U60:W60"/>
    <mergeCell ref="I57:K57"/>
    <mergeCell ref="Y60:AA60"/>
    <mergeCell ref="Y59:AA59"/>
    <mergeCell ref="I60:K60"/>
    <mergeCell ref="Y63:AA63"/>
    <mergeCell ref="U64:W64"/>
    <mergeCell ref="Y64:AA64"/>
    <mergeCell ref="I61:K61"/>
    <mergeCell ref="M61:O61"/>
    <mergeCell ref="Q61:R61"/>
    <mergeCell ref="M3:N4"/>
    <mergeCell ref="Y61:AA61"/>
    <mergeCell ref="I62:K62"/>
    <mergeCell ref="M62:O62"/>
    <mergeCell ref="Y57:AA57"/>
    <mergeCell ref="AB31:AB33"/>
    <mergeCell ref="Y33:AA33"/>
    <mergeCell ref="M58:O58"/>
    <mergeCell ref="I56:K56"/>
    <mergeCell ref="M56:O56"/>
    <mergeCell ref="O3:O4"/>
    <mergeCell ref="P3:P4"/>
    <mergeCell ref="S3:S4"/>
    <mergeCell ref="T3:T4"/>
    <mergeCell ref="U3:U4"/>
    <mergeCell ref="Q3:R4"/>
    <mergeCell ref="U57:W57"/>
    <mergeCell ref="V3:V4"/>
    <mergeCell ref="AB64:AC64"/>
    <mergeCell ref="I63:K63"/>
    <mergeCell ref="M63:O63"/>
    <mergeCell ref="Q63:R63"/>
    <mergeCell ref="U63:W63"/>
    <mergeCell ref="W3:W4"/>
    <mergeCell ref="L3:L4"/>
    <mergeCell ref="I3:J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M54"/>
  <sheetViews>
    <sheetView zoomScale="55" zoomScaleNormal="55" zoomScalePageLayoutView="0" workbookViewId="0" topLeftCell="A1">
      <selection activeCell="AE28" sqref="AE28"/>
    </sheetView>
  </sheetViews>
  <sheetFormatPr defaultColWidth="6.7109375" defaultRowHeight="15" customHeight="1"/>
  <cols>
    <col min="1" max="2" width="6.7109375" style="42" customWidth="1"/>
    <col min="3" max="5" width="15.7109375" style="42" customWidth="1"/>
    <col min="6" max="7" width="10.7109375" style="42" customWidth="1"/>
    <col min="8" max="8" width="12.7109375" style="42" customWidth="1"/>
    <col min="9" max="10" width="10.7109375" style="42" customWidth="1"/>
    <col min="11" max="16384" width="6.7109375" style="42" customWidth="1"/>
  </cols>
  <sheetData>
    <row r="1" ht="19.5" customHeight="1"/>
    <row r="2" spans="3:11" ht="19.5" customHeight="1">
      <c r="C2" s="187" t="s">
        <v>263</v>
      </c>
      <c r="D2" s="187"/>
      <c r="E2" s="187"/>
      <c r="F2" s="187"/>
      <c r="G2" s="187"/>
      <c r="H2" s="187"/>
      <c r="I2" s="187"/>
      <c r="J2" s="187"/>
      <c r="K2" s="187"/>
    </row>
    <row r="3" spans="3:11" ht="19.5" customHeight="1">
      <c r="C3" s="187" t="s">
        <v>264</v>
      </c>
      <c r="D3" s="187"/>
      <c r="E3" s="187"/>
      <c r="F3" s="187"/>
      <c r="G3" s="187"/>
      <c r="H3" s="187"/>
      <c r="I3" s="187"/>
      <c r="J3" s="187"/>
      <c r="K3" s="187"/>
    </row>
    <row r="4" ht="19.5" customHeight="1"/>
    <row r="5" spans="3:11" ht="19.5" customHeight="1">
      <c r="C5" s="42" t="s">
        <v>265</v>
      </c>
      <c r="D5" s="237" t="s">
        <v>266</v>
      </c>
      <c r="E5" s="237"/>
      <c r="F5" s="187" t="s">
        <v>265</v>
      </c>
      <c r="G5" s="187"/>
      <c r="H5" s="233" t="s">
        <v>38</v>
      </c>
      <c r="I5" s="233"/>
      <c r="J5" s="42" t="s">
        <v>15</v>
      </c>
      <c r="K5" s="42">
        <v>0</v>
      </c>
    </row>
    <row r="6" spans="3:11" ht="19.5" customHeight="1">
      <c r="C6" s="42" t="s">
        <v>0</v>
      </c>
      <c r="J6" s="42" t="s">
        <v>0</v>
      </c>
      <c r="K6" s="42" t="s">
        <v>0</v>
      </c>
    </row>
    <row r="7" spans="3:11" ht="19.5" customHeight="1">
      <c r="C7" s="42" t="s">
        <v>265</v>
      </c>
      <c r="D7" s="42" t="s">
        <v>267</v>
      </c>
      <c r="E7" s="42">
        <v>0</v>
      </c>
      <c r="F7" s="187" t="s">
        <v>265</v>
      </c>
      <c r="G7" s="187"/>
      <c r="H7" s="233" t="s">
        <v>268</v>
      </c>
      <c r="I7" s="233"/>
      <c r="J7" s="42" t="s">
        <v>15</v>
      </c>
      <c r="K7" s="42">
        <v>0</v>
      </c>
    </row>
    <row r="8" ht="19.5" customHeight="1"/>
    <row r="9" spans="3:9" ht="19.5" customHeight="1">
      <c r="C9" s="234" t="s">
        <v>181</v>
      </c>
      <c r="D9" s="234"/>
      <c r="E9" s="169">
        <v>1.285</v>
      </c>
      <c r="F9" s="192" t="s">
        <v>269</v>
      </c>
      <c r="G9" s="193"/>
      <c r="H9" s="193"/>
      <c r="I9" s="193"/>
    </row>
    <row r="10" spans="3:6" ht="19.5" customHeight="1">
      <c r="C10" s="235" t="s">
        <v>255</v>
      </c>
      <c r="D10" s="235"/>
      <c r="E10" s="170">
        <v>20</v>
      </c>
      <c r="F10" s="42" t="s">
        <v>54</v>
      </c>
    </row>
    <row r="11" spans="3:6" ht="19.5" customHeight="1">
      <c r="C11" s="235" t="s">
        <v>256</v>
      </c>
      <c r="D11" s="235"/>
      <c r="E11" s="170">
        <v>20</v>
      </c>
      <c r="F11" s="42" t="s">
        <v>54</v>
      </c>
    </row>
    <row r="12" spans="3:6" ht="19.5" customHeight="1">
      <c r="C12" s="236" t="s">
        <v>272</v>
      </c>
      <c r="D12" s="236"/>
      <c r="E12" s="168">
        <f>E10*E11</f>
        <v>400</v>
      </c>
      <c r="F12" s="42" t="s">
        <v>257</v>
      </c>
    </row>
    <row r="13" spans="3:5" s="94" customFormat="1" ht="19.5" customHeight="1">
      <c r="C13" s="173"/>
      <c r="D13" s="173"/>
      <c r="E13" s="174"/>
    </row>
    <row r="14" spans="4:7" s="94" customFormat="1" ht="19.5" customHeight="1">
      <c r="D14" s="98"/>
      <c r="E14" s="99"/>
      <c r="F14" s="99"/>
      <c r="G14" s="99"/>
    </row>
    <row r="15" spans="3:13" ht="19.5" customHeight="1">
      <c r="C15" s="234" t="s">
        <v>182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</row>
    <row r="16" spans="3:13" ht="19.5" customHeight="1">
      <c r="C16" s="238" t="s">
        <v>273</v>
      </c>
      <c r="D16" s="239"/>
      <c r="E16" s="240"/>
      <c r="F16" s="238" t="s">
        <v>276</v>
      </c>
      <c r="G16" s="239"/>
      <c r="H16" s="240"/>
      <c r="I16" s="240" t="s">
        <v>270</v>
      </c>
      <c r="J16" s="234"/>
      <c r="K16" s="234" t="s">
        <v>271</v>
      </c>
      <c r="L16" s="234"/>
      <c r="M16" s="234"/>
    </row>
    <row r="17" spans="3:13" ht="19.5" customHeight="1">
      <c r="C17" s="238" t="s">
        <v>274</v>
      </c>
      <c r="D17" s="239"/>
      <c r="E17" s="240"/>
      <c r="F17" s="175" t="s">
        <v>277</v>
      </c>
      <c r="G17" s="175" t="s">
        <v>278</v>
      </c>
      <c r="H17" s="175" t="s">
        <v>279</v>
      </c>
      <c r="I17" s="241" t="s">
        <v>280</v>
      </c>
      <c r="J17" s="242"/>
      <c r="K17" s="234" t="s">
        <v>275</v>
      </c>
      <c r="L17" s="234"/>
      <c r="M17" s="234"/>
    </row>
    <row r="18" spans="3:13" ht="19.5" customHeight="1">
      <c r="C18" s="162" t="s">
        <v>238</v>
      </c>
      <c r="D18" s="162" t="s">
        <v>239</v>
      </c>
      <c r="E18" s="161" t="s">
        <v>240</v>
      </c>
      <c r="F18" s="175" t="s">
        <v>41</v>
      </c>
      <c r="G18" s="175" t="s">
        <v>41</v>
      </c>
      <c r="H18" s="175" t="s">
        <v>41</v>
      </c>
      <c r="I18" s="243"/>
      <c r="J18" s="244"/>
      <c r="K18" s="234"/>
      <c r="L18" s="234"/>
      <c r="M18" s="234"/>
    </row>
    <row r="19" spans="3:13" ht="19.5" customHeight="1">
      <c r="C19" s="169" t="s">
        <v>72</v>
      </c>
      <c r="D19" s="169">
        <v>2</v>
      </c>
      <c r="E19" s="171" t="s">
        <v>67</v>
      </c>
      <c r="F19" s="171">
        <v>20</v>
      </c>
      <c r="G19" s="171">
        <v>20</v>
      </c>
      <c r="H19" s="172">
        <f>SQRT(F19^2+G19^2)</f>
        <v>28.284271247461902</v>
      </c>
      <c r="I19" s="245">
        <f>$E$12*(D19/100)</f>
        <v>8</v>
      </c>
      <c r="J19" s="245"/>
      <c r="K19" s="246">
        <f>H19*I19</f>
        <v>226.27416997969522</v>
      </c>
      <c r="L19" s="247"/>
      <c r="M19" s="248"/>
    </row>
    <row r="20" spans="3:13" ht="19.5" customHeight="1">
      <c r="C20" s="169" t="s">
        <v>71</v>
      </c>
      <c r="D20" s="169">
        <v>15</v>
      </c>
      <c r="E20" s="171" t="s">
        <v>67</v>
      </c>
      <c r="F20" s="171">
        <v>20</v>
      </c>
      <c r="G20" s="171">
        <v>40</v>
      </c>
      <c r="H20" s="172">
        <f aca="true" t="shared" si="0" ref="H20:H51">SQRT(F20^2+G20^2)</f>
        <v>44.721359549995796</v>
      </c>
      <c r="I20" s="245">
        <f>$E$10^2*(D20/100)</f>
        <v>60</v>
      </c>
      <c r="J20" s="245"/>
      <c r="K20" s="246">
        <f>H20*I20</f>
        <v>2683.281572999748</v>
      </c>
      <c r="L20" s="247"/>
      <c r="M20" s="248"/>
    </row>
    <row r="21" spans="3:13" ht="19.5" customHeight="1">
      <c r="C21" s="169"/>
      <c r="D21" s="169"/>
      <c r="E21" s="171"/>
      <c r="F21" s="171"/>
      <c r="G21" s="171"/>
      <c r="H21" s="172">
        <f t="shared" si="0"/>
        <v>0</v>
      </c>
      <c r="I21" s="245">
        <f aca="true" t="shared" si="1" ref="I21:I50">$E$10^2*(D21/100)</f>
        <v>0</v>
      </c>
      <c r="J21" s="245"/>
      <c r="K21" s="246">
        <f aca="true" t="shared" si="2" ref="K21:K51">H21*I21</f>
        <v>0</v>
      </c>
      <c r="L21" s="247"/>
      <c r="M21" s="248"/>
    </row>
    <row r="22" spans="3:13" ht="19.5" customHeight="1">
      <c r="C22" s="169"/>
      <c r="D22" s="169"/>
      <c r="E22" s="171"/>
      <c r="F22" s="171"/>
      <c r="G22" s="171"/>
      <c r="H22" s="172">
        <f t="shared" si="0"/>
        <v>0</v>
      </c>
      <c r="I22" s="245">
        <f t="shared" si="1"/>
        <v>0</v>
      </c>
      <c r="J22" s="245"/>
      <c r="K22" s="246">
        <f t="shared" si="2"/>
        <v>0</v>
      </c>
      <c r="L22" s="247"/>
      <c r="M22" s="248"/>
    </row>
    <row r="23" spans="3:13" ht="19.5" customHeight="1">
      <c r="C23" s="169"/>
      <c r="D23" s="169"/>
      <c r="E23" s="171"/>
      <c r="F23" s="171"/>
      <c r="G23" s="171"/>
      <c r="H23" s="172">
        <f t="shared" si="0"/>
        <v>0</v>
      </c>
      <c r="I23" s="245">
        <f t="shared" si="1"/>
        <v>0</v>
      </c>
      <c r="J23" s="245"/>
      <c r="K23" s="246">
        <f t="shared" si="2"/>
        <v>0</v>
      </c>
      <c r="L23" s="247"/>
      <c r="M23" s="248"/>
    </row>
    <row r="24" spans="3:13" ht="19.5" customHeight="1">
      <c r="C24" s="169" t="s">
        <v>0</v>
      </c>
      <c r="D24" s="169"/>
      <c r="E24" s="171"/>
      <c r="F24" s="171"/>
      <c r="G24" s="171"/>
      <c r="H24" s="172">
        <f t="shared" si="0"/>
        <v>0</v>
      </c>
      <c r="I24" s="245">
        <f t="shared" si="1"/>
        <v>0</v>
      </c>
      <c r="J24" s="245"/>
      <c r="K24" s="246">
        <f t="shared" si="2"/>
        <v>0</v>
      </c>
      <c r="L24" s="247"/>
      <c r="M24" s="248"/>
    </row>
    <row r="25" spans="3:13" ht="19.5" customHeight="1">
      <c r="C25" s="169"/>
      <c r="D25" s="169"/>
      <c r="E25" s="171"/>
      <c r="F25" s="171"/>
      <c r="G25" s="171"/>
      <c r="H25" s="172">
        <f t="shared" si="0"/>
        <v>0</v>
      </c>
      <c r="I25" s="245">
        <f t="shared" si="1"/>
        <v>0</v>
      </c>
      <c r="J25" s="245"/>
      <c r="K25" s="246">
        <f t="shared" si="2"/>
        <v>0</v>
      </c>
      <c r="L25" s="247"/>
      <c r="M25" s="248"/>
    </row>
    <row r="26" spans="3:13" ht="19.5" customHeight="1">
      <c r="C26" s="169"/>
      <c r="D26" s="169"/>
      <c r="E26" s="171"/>
      <c r="F26" s="171"/>
      <c r="G26" s="171"/>
      <c r="H26" s="172">
        <f t="shared" si="0"/>
        <v>0</v>
      </c>
      <c r="I26" s="245">
        <f t="shared" si="1"/>
        <v>0</v>
      </c>
      <c r="J26" s="245"/>
      <c r="K26" s="246">
        <f t="shared" si="2"/>
        <v>0</v>
      </c>
      <c r="L26" s="247"/>
      <c r="M26" s="248"/>
    </row>
    <row r="27" spans="3:13" ht="19.5" customHeight="1">
      <c r="C27" s="169"/>
      <c r="D27" s="169"/>
      <c r="E27" s="171"/>
      <c r="F27" s="171"/>
      <c r="G27" s="171"/>
      <c r="H27" s="172">
        <f t="shared" si="0"/>
        <v>0</v>
      </c>
      <c r="I27" s="245">
        <f t="shared" si="1"/>
        <v>0</v>
      </c>
      <c r="J27" s="245"/>
      <c r="K27" s="246">
        <f t="shared" si="2"/>
        <v>0</v>
      </c>
      <c r="L27" s="247"/>
      <c r="M27" s="248"/>
    </row>
    <row r="28" spans="3:13" ht="19.5" customHeight="1">
      <c r="C28" s="169"/>
      <c r="D28" s="169"/>
      <c r="E28" s="171"/>
      <c r="F28" s="171"/>
      <c r="G28" s="171"/>
      <c r="H28" s="172">
        <f t="shared" si="0"/>
        <v>0</v>
      </c>
      <c r="I28" s="245">
        <f t="shared" si="1"/>
        <v>0</v>
      </c>
      <c r="J28" s="245"/>
      <c r="K28" s="246">
        <f t="shared" si="2"/>
        <v>0</v>
      </c>
      <c r="L28" s="247"/>
      <c r="M28" s="248"/>
    </row>
    <row r="29" spans="3:13" ht="19.5" customHeight="1">
      <c r="C29" s="169"/>
      <c r="D29" s="169"/>
      <c r="E29" s="171"/>
      <c r="F29" s="171"/>
      <c r="G29" s="171"/>
      <c r="H29" s="172">
        <f t="shared" si="0"/>
        <v>0</v>
      </c>
      <c r="I29" s="245">
        <f t="shared" si="1"/>
        <v>0</v>
      </c>
      <c r="J29" s="245"/>
      <c r="K29" s="246">
        <f t="shared" si="2"/>
        <v>0</v>
      </c>
      <c r="L29" s="247"/>
      <c r="M29" s="248"/>
    </row>
    <row r="30" spans="3:13" ht="19.5" customHeight="1">
      <c r="C30" s="169"/>
      <c r="D30" s="169"/>
      <c r="E30" s="171"/>
      <c r="F30" s="171"/>
      <c r="G30" s="171"/>
      <c r="H30" s="172">
        <f t="shared" si="0"/>
        <v>0</v>
      </c>
      <c r="I30" s="245">
        <f t="shared" si="1"/>
        <v>0</v>
      </c>
      <c r="J30" s="245"/>
      <c r="K30" s="246">
        <f t="shared" si="2"/>
        <v>0</v>
      </c>
      <c r="L30" s="247"/>
      <c r="M30" s="248"/>
    </row>
    <row r="31" spans="3:13" ht="19.5" customHeight="1">
      <c r="C31" s="169"/>
      <c r="D31" s="169"/>
      <c r="E31" s="171"/>
      <c r="F31" s="171"/>
      <c r="G31" s="171"/>
      <c r="H31" s="172">
        <f t="shared" si="0"/>
        <v>0</v>
      </c>
      <c r="I31" s="245">
        <f t="shared" si="1"/>
        <v>0</v>
      </c>
      <c r="J31" s="245"/>
      <c r="K31" s="246">
        <f t="shared" si="2"/>
        <v>0</v>
      </c>
      <c r="L31" s="247"/>
      <c r="M31" s="248"/>
    </row>
    <row r="32" spans="3:13" ht="19.5" customHeight="1">
      <c r="C32" s="169"/>
      <c r="D32" s="169"/>
      <c r="E32" s="171"/>
      <c r="F32" s="171"/>
      <c r="G32" s="171"/>
      <c r="H32" s="172">
        <f t="shared" si="0"/>
        <v>0</v>
      </c>
      <c r="I32" s="245">
        <f t="shared" si="1"/>
        <v>0</v>
      </c>
      <c r="J32" s="245"/>
      <c r="K32" s="246">
        <f t="shared" si="2"/>
        <v>0</v>
      </c>
      <c r="L32" s="247"/>
      <c r="M32" s="248"/>
    </row>
    <row r="33" spans="3:13" ht="19.5" customHeight="1">
      <c r="C33" s="169"/>
      <c r="D33" s="169"/>
      <c r="E33" s="171"/>
      <c r="F33" s="171"/>
      <c r="G33" s="171"/>
      <c r="H33" s="172">
        <f t="shared" si="0"/>
        <v>0</v>
      </c>
      <c r="I33" s="245">
        <f t="shared" si="1"/>
        <v>0</v>
      </c>
      <c r="J33" s="245"/>
      <c r="K33" s="246">
        <f t="shared" si="2"/>
        <v>0</v>
      </c>
      <c r="L33" s="247"/>
      <c r="M33" s="248"/>
    </row>
    <row r="34" spans="3:13" ht="19.5" customHeight="1">
      <c r="C34" s="169"/>
      <c r="D34" s="169"/>
      <c r="E34" s="171"/>
      <c r="F34" s="171"/>
      <c r="G34" s="171"/>
      <c r="H34" s="172">
        <f t="shared" si="0"/>
        <v>0</v>
      </c>
      <c r="I34" s="245">
        <f t="shared" si="1"/>
        <v>0</v>
      </c>
      <c r="J34" s="245"/>
      <c r="K34" s="246">
        <f t="shared" si="2"/>
        <v>0</v>
      </c>
      <c r="L34" s="247"/>
      <c r="M34" s="248"/>
    </row>
    <row r="35" spans="3:13" ht="19.5" customHeight="1">
      <c r="C35" s="169"/>
      <c r="D35" s="169"/>
      <c r="E35" s="171"/>
      <c r="F35" s="171"/>
      <c r="G35" s="171"/>
      <c r="H35" s="172">
        <f t="shared" si="0"/>
        <v>0</v>
      </c>
      <c r="I35" s="245">
        <f t="shared" si="1"/>
        <v>0</v>
      </c>
      <c r="J35" s="245"/>
      <c r="K35" s="246">
        <f t="shared" si="2"/>
        <v>0</v>
      </c>
      <c r="L35" s="247"/>
      <c r="M35" s="248"/>
    </row>
    <row r="36" spans="3:13" ht="19.5" customHeight="1">
      <c r="C36" s="169"/>
      <c r="D36" s="169"/>
      <c r="E36" s="171"/>
      <c r="F36" s="171"/>
      <c r="G36" s="171"/>
      <c r="H36" s="172">
        <f t="shared" si="0"/>
        <v>0</v>
      </c>
      <c r="I36" s="245">
        <f t="shared" si="1"/>
        <v>0</v>
      </c>
      <c r="J36" s="245"/>
      <c r="K36" s="246">
        <f t="shared" si="2"/>
        <v>0</v>
      </c>
      <c r="L36" s="247"/>
      <c r="M36" s="248"/>
    </row>
    <row r="37" spans="3:13" ht="19.5" customHeight="1">
      <c r="C37" s="169"/>
      <c r="D37" s="169"/>
      <c r="E37" s="171"/>
      <c r="F37" s="171"/>
      <c r="G37" s="171"/>
      <c r="H37" s="172">
        <f t="shared" si="0"/>
        <v>0</v>
      </c>
      <c r="I37" s="245">
        <f t="shared" si="1"/>
        <v>0</v>
      </c>
      <c r="J37" s="245"/>
      <c r="K37" s="246">
        <f t="shared" si="2"/>
        <v>0</v>
      </c>
      <c r="L37" s="247"/>
      <c r="M37" s="248"/>
    </row>
    <row r="38" spans="3:13" ht="19.5" customHeight="1">
      <c r="C38" s="169"/>
      <c r="D38" s="169"/>
      <c r="E38" s="171"/>
      <c r="F38" s="171"/>
      <c r="G38" s="171"/>
      <c r="H38" s="172">
        <f t="shared" si="0"/>
        <v>0</v>
      </c>
      <c r="I38" s="245">
        <f t="shared" si="1"/>
        <v>0</v>
      </c>
      <c r="J38" s="245"/>
      <c r="K38" s="246">
        <f t="shared" si="2"/>
        <v>0</v>
      </c>
      <c r="L38" s="247"/>
      <c r="M38" s="248"/>
    </row>
    <row r="39" spans="3:13" ht="19.5" customHeight="1">
      <c r="C39" s="169"/>
      <c r="D39" s="169"/>
      <c r="E39" s="171"/>
      <c r="F39" s="171"/>
      <c r="G39" s="171"/>
      <c r="H39" s="172">
        <f t="shared" si="0"/>
        <v>0</v>
      </c>
      <c r="I39" s="245">
        <f t="shared" si="1"/>
        <v>0</v>
      </c>
      <c r="J39" s="245"/>
      <c r="K39" s="246">
        <f t="shared" si="2"/>
        <v>0</v>
      </c>
      <c r="L39" s="247"/>
      <c r="M39" s="248"/>
    </row>
    <row r="40" spans="3:13" ht="19.5" customHeight="1">
      <c r="C40" s="169"/>
      <c r="D40" s="169"/>
      <c r="E40" s="171"/>
      <c r="F40" s="171"/>
      <c r="G40" s="171"/>
      <c r="H40" s="172">
        <f t="shared" si="0"/>
        <v>0</v>
      </c>
      <c r="I40" s="245">
        <f t="shared" si="1"/>
        <v>0</v>
      </c>
      <c r="J40" s="245"/>
      <c r="K40" s="246">
        <f t="shared" si="2"/>
        <v>0</v>
      </c>
      <c r="L40" s="247"/>
      <c r="M40" s="248"/>
    </row>
    <row r="41" spans="3:13" ht="19.5" customHeight="1">
      <c r="C41" s="169"/>
      <c r="D41" s="169"/>
      <c r="E41" s="171"/>
      <c r="F41" s="171"/>
      <c r="G41" s="171"/>
      <c r="H41" s="172">
        <f t="shared" si="0"/>
        <v>0</v>
      </c>
      <c r="I41" s="245">
        <f t="shared" si="1"/>
        <v>0</v>
      </c>
      <c r="J41" s="245"/>
      <c r="K41" s="246">
        <f t="shared" si="2"/>
        <v>0</v>
      </c>
      <c r="L41" s="247"/>
      <c r="M41" s="248"/>
    </row>
    <row r="42" spans="3:13" ht="19.5" customHeight="1">
      <c r="C42" s="169"/>
      <c r="D42" s="169"/>
      <c r="E42" s="171"/>
      <c r="F42" s="171"/>
      <c r="G42" s="171"/>
      <c r="H42" s="172">
        <f t="shared" si="0"/>
        <v>0</v>
      </c>
      <c r="I42" s="245">
        <f t="shared" si="1"/>
        <v>0</v>
      </c>
      <c r="J42" s="245"/>
      <c r="K42" s="246">
        <f t="shared" si="2"/>
        <v>0</v>
      </c>
      <c r="L42" s="247"/>
      <c r="M42" s="248"/>
    </row>
    <row r="43" spans="3:13" ht="19.5" customHeight="1">
      <c r="C43" s="169"/>
      <c r="D43" s="169"/>
      <c r="E43" s="171"/>
      <c r="F43" s="171"/>
      <c r="G43" s="171"/>
      <c r="H43" s="172">
        <f t="shared" si="0"/>
        <v>0</v>
      </c>
      <c r="I43" s="245">
        <f t="shared" si="1"/>
        <v>0</v>
      </c>
      <c r="J43" s="245"/>
      <c r="K43" s="246">
        <f t="shared" si="2"/>
        <v>0</v>
      </c>
      <c r="L43" s="247"/>
      <c r="M43" s="248"/>
    </row>
    <row r="44" spans="3:13" ht="19.5" customHeight="1">
      <c r="C44" s="169"/>
      <c r="D44" s="169"/>
      <c r="E44" s="171"/>
      <c r="F44" s="171"/>
      <c r="G44" s="171"/>
      <c r="H44" s="172">
        <f t="shared" si="0"/>
        <v>0</v>
      </c>
      <c r="I44" s="245">
        <f t="shared" si="1"/>
        <v>0</v>
      </c>
      <c r="J44" s="245"/>
      <c r="K44" s="246">
        <f t="shared" si="2"/>
        <v>0</v>
      </c>
      <c r="L44" s="247"/>
      <c r="M44" s="248"/>
    </row>
    <row r="45" spans="3:13" ht="19.5" customHeight="1">
      <c r="C45" s="169"/>
      <c r="D45" s="169"/>
      <c r="E45" s="171"/>
      <c r="F45" s="171"/>
      <c r="G45" s="171"/>
      <c r="H45" s="172">
        <f t="shared" si="0"/>
        <v>0</v>
      </c>
      <c r="I45" s="245">
        <f t="shared" si="1"/>
        <v>0</v>
      </c>
      <c r="J45" s="245"/>
      <c r="K45" s="246">
        <f t="shared" si="2"/>
        <v>0</v>
      </c>
      <c r="L45" s="247"/>
      <c r="M45" s="248"/>
    </row>
    <row r="46" spans="3:13" ht="19.5" customHeight="1">
      <c r="C46" s="169"/>
      <c r="D46" s="169"/>
      <c r="E46" s="171"/>
      <c r="F46" s="171"/>
      <c r="G46" s="171"/>
      <c r="H46" s="172">
        <f t="shared" si="0"/>
        <v>0</v>
      </c>
      <c r="I46" s="245">
        <f t="shared" si="1"/>
        <v>0</v>
      </c>
      <c r="J46" s="245"/>
      <c r="K46" s="246">
        <f t="shared" si="2"/>
        <v>0</v>
      </c>
      <c r="L46" s="247"/>
      <c r="M46" s="248"/>
    </row>
    <row r="47" spans="3:13" ht="19.5" customHeight="1">
      <c r="C47" s="169"/>
      <c r="D47" s="169"/>
      <c r="E47" s="171"/>
      <c r="F47" s="171"/>
      <c r="G47" s="171"/>
      <c r="H47" s="172">
        <f t="shared" si="0"/>
        <v>0</v>
      </c>
      <c r="I47" s="245">
        <f t="shared" si="1"/>
        <v>0</v>
      </c>
      <c r="J47" s="245"/>
      <c r="K47" s="246">
        <f t="shared" si="2"/>
        <v>0</v>
      </c>
      <c r="L47" s="247"/>
      <c r="M47" s="248"/>
    </row>
    <row r="48" spans="3:13" ht="19.5" customHeight="1">
      <c r="C48" s="169"/>
      <c r="D48" s="169"/>
      <c r="E48" s="171"/>
      <c r="F48" s="171"/>
      <c r="G48" s="171"/>
      <c r="H48" s="172">
        <f t="shared" si="0"/>
        <v>0</v>
      </c>
      <c r="I48" s="245">
        <f t="shared" si="1"/>
        <v>0</v>
      </c>
      <c r="J48" s="245"/>
      <c r="K48" s="246">
        <f t="shared" si="2"/>
        <v>0</v>
      </c>
      <c r="L48" s="247"/>
      <c r="M48" s="248"/>
    </row>
    <row r="49" spans="3:13" ht="19.5" customHeight="1">
      <c r="C49" s="169"/>
      <c r="D49" s="169"/>
      <c r="E49" s="171"/>
      <c r="F49" s="171"/>
      <c r="G49" s="171"/>
      <c r="H49" s="172">
        <f t="shared" si="0"/>
        <v>0</v>
      </c>
      <c r="I49" s="245">
        <f t="shared" si="1"/>
        <v>0</v>
      </c>
      <c r="J49" s="245"/>
      <c r="K49" s="246">
        <f t="shared" si="2"/>
        <v>0</v>
      </c>
      <c r="L49" s="247"/>
      <c r="M49" s="248"/>
    </row>
    <row r="50" spans="3:13" ht="19.5" customHeight="1">
      <c r="C50" s="169"/>
      <c r="D50" s="169"/>
      <c r="E50" s="171"/>
      <c r="F50" s="171"/>
      <c r="G50" s="171"/>
      <c r="H50" s="172">
        <f t="shared" si="0"/>
        <v>0</v>
      </c>
      <c r="I50" s="245">
        <f t="shared" si="1"/>
        <v>0</v>
      </c>
      <c r="J50" s="245"/>
      <c r="K50" s="246">
        <f t="shared" si="2"/>
        <v>0</v>
      </c>
      <c r="L50" s="247"/>
      <c r="M50" s="248"/>
    </row>
    <row r="51" spans="3:13" ht="19.5" customHeight="1">
      <c r="C51" s="169"/>
      <c r="D51" s="169"/>
      <c r="E51" s="171"/>
      <c r="F51" s="171"/>
      <c r="G51" s="171"/>
      <c r="H51" s="172">
        <f t="shared" si="0"/>
        <v>0</v>
      </c>
      <c r="I51" s="245">
        <f>E43^2*(D51/100)</f>
        <v>0</v>
      </c>
      <c r="J51" s="245"/>
      <c r="K51" s="246">
        <f t="shared" si="2"/>
        <v>0</v>
      </c>
      <c r="L51" s="247"/>
      <c r="M51" s="248"/>
    </row>
    <row r="52" spans="8:13" ht="19.5" customHeight="1">
      <c r="H52" s="160"/>
      <c r="I52" s="245">
        <f>SUM(I19:J51)</f>
        <v>68</v>
      </c>
      <c r="J52" s="250"/>
      <c r="K52" s="249">
        <f>SUM(K19:M51)</f>
        <v>2909.555742979443</v>
      </c>
      <c r="L52" s="250"/>
      <c r="M52" s="250"/>
    </row>
    <row r="53" spans="3:9" ht="19.5" customHeight="1">
      <c r="C53" s="187" t="s">
        <v>0</v>
      </c>
      <c r="D53" s="187"/>
      <c r="E53" s="187"/>
      <c r="F53" s="187"/>
      <c r="G53" s="187" t="s">
        <v>0</v>
      </c>
      <c r="H53" s="187"/>
      <c r="I53" s="187"/>
    </row>
    <row r="54" spans="3:11" ht="19.5" customHeight="1">
      <c r="C54" s="233" t="s">
        <v>183</v>
      </c>
      <c r="D54" s="233"/>
      <c r="E54" s="233"/>
      <c r="F54" s="42" t="s">
        <v>15</v>
      </c>
      <c r="G54" s="251">
        <f>K52/I52</f>
        <v>42.787584455580046</v>
      </c>
      <c r="H54" s="251"/>
      <c r="I54" s="251"/>
      <c r="J54" s="187" t="s">
        <v>54</v>
      </c>
      <c r="K54" s="187"/>
    </row>
    <row r="55" ht="19.5" customHeight="1"/>
  </sheetData>
  <sheetProtection/>
  <mergeCells count="93">
    <mergeCell ref="C53:F53"/>
    <mergeCell ref="G53:I53"/>
    <mergeCell ref="C54:E54"/>
    <mergeCell ref="G54:I54"/>
    <mergeCell ref="J54:K54"/>
    <mergeCell ref="I50:J50"/>
    <mergeCell ref="K50:M50"/>
    <mergeCell ref="I51:J51"/>
    <mergeCell ref="K51:M51"/>
    <mergeCell ref="I52:J52"/>
    <mergeCell ref="K52:M52"/>
    <mergeCell ref="I47:J47"/>
    <mergeCell ref="K47:M47"/>
    <mergeCell ref="I48:J48"/>
    <mergeCell ref="K48:M48"/>
    <mergeCell ref="I49:J49"/>
    <mergeCell ref="K49:M49"/>
    <mergeCell ref="I44:J44"/>
    <mergeCell ref="K44:M44"/>
    <mergeCell ref="I45:J45"/>
    <mergeCell ref="K45:M45"/>
    <mergeCell ref="I46:J46"/>
    <mergeCell ref="K46:M46"/>
    <mergeCell ref="I41:J41"/>
    <mergeCell ref="K41:M41"/>
    <mergeCell ref="I42:J42"/>
    <mergeCell ref="K42:M42"/>
    <mergeCell ref="I43:J43"/>
    <mergeCell ref="K43:M43"/>
    <mergeCell ref="I38:J38"/>
    <mergeCell ref="K38:M38"/>
    <mergeCell ref="I39:J39"/>
    <mergeCell ref="K39:M39"/>
    <mergeCell ref="I40:J40"/>
    <mergeCell ref="K40:M40"/>
    <mergeCell ref="I35:J35"/>
    <mergeCell ref="K35:M35"/>
    <mergeCell ref="I36:J36"/>
    <mergeCell ref="K36:M36"/>
    <mergeCell ref="I37:J37"/>
    <mergeCell ref="K37:M37"/>
    <mergeCell ref="I32:J32"/>
    <mergeCell ref="K32:M32"/>
    <mergeCell ref="I33:J33"/>
    <mergeCell ref="K33:M33"/>
    <mergeCell ref="I34:J34"/>
    <mergeCell ref="K34:M34"/>
    <mergeCell ref="I29:J29"/>
    <mergeCell ref="K29:M29"/>
    <mergeCell ref="I30:J30"/>
    <mergeCell ref="K30:M30"/>
    <mergeCell ref="I31:J31"/>
    <mergeCell ref="K31:M31"/>
    <mergeCell ref="I26:J26"/>
    <mergeCell ref="K26:M26"/>
    <mergeCell ref="I27:J27"/>
    <mergeCell ref="K27:M27"/>
    <mergeCell ref="I28:J28"/>
    <mergeCell ref="K28:M28"/>
    <mergeCell ref="I23:J23"/>
    <mergeCell ref="K23:M23"/>
    <mergeCell ref="I24:J24"/>
    <mergeCell ref="K24:M24"/>
    <mergeCell ref="I25:J25"/>
    <mergeCell ref="K25:M25"/>
    <mergeCell ref="I20:J20"/>
    <mergeCell ref="K20:M20"/>
    <mergeCell ref="I21:J21"/>
    <mergeCell ref="K21:M21"/>
    <mergeCell ref="I22:J22"/>
    <mergeCell ref="K22:M22"/>
    <mergeCell ref="C17:E17"/>
    <mergeCell ref="I17:J18"/>
    <mergeCell ref="K17:M18"/>
    <mergeCell ref="I19:J19"/>
    <mergeCell ref="K19:M19"/>
    <mergeCell ref="C15:M15"/>
    <mergeCell ref="C16:E16"/>
    <mergeCell ref="I16:J16"/>
    <mergeCell ref="K16:M16"/>
    <mergeCell ref="F16:H16"/>
    <mergeCell ref="C12:D12"/>
    <mergeCell ref="C2:K2"/>
    <mergeCell ref="C3:K3"/>
    <mergeCell ref="D5:E5"/>
    <mergeCell ref="F5:G5"/>
    <mergeCell ref="H5:I5"/>
    <mergeCell ref="F7:G7"/>
    <mergeCell ref="H7:I7"/>
    <mergeCell ref="C9:D9"/>
    <mergeCell ref="F9:I9"/>
    <mergeCell ref="C10:D10"/>
    <mergeCell ref="C11:D11"/>
  </mergeCells>
  <printOptions/>
  <pageMargins left="0.25" right="0.25" top="0.75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N103"/>
  <sheetViews>
    <sheetView zoomScale="70" zoomScaleNormal="70" zoomScalePageLayoutView="0" workbookViewId="0" topLeftCell="A58">
      <selection activeCell="T96" sqref="T96"/>
    </sheetView>
  </sheetViews>
  <sheetFormatPr defaultColWidth="9.140625" defaultRowHeight="12.75"/>
  <cols>
    <col min="1" max="2" width="9.140625" style="176" customWidth="1"/>
    <col min="3" max="4" width="9.140625" style="82" customWidth="1"/>
    <col min="5" max="5" width="3.7109375" style="82" customWidth="1"/>
    <col min="6" max="6" width="9.140625" style="82" customWidth="1"/>
    <col min="7" max="7" width="12.00390625" style="82" bestFit="1" customWidth="1"/>
    <col min="8" max="8" width="3.00390625" style="82" bestFit="1" customWidth="1"/>
    <col min="9" max="9" width="9.140625" style="82" customWidth="1"/>
    <col min="10" max="16384" width="9.140625" style="82" customWidth="1"/>
  </cols>
  <sheetData>
    <row r="1" s="176" customFormat="1" ht="14.25"/>
    <row r="2" s="176" customFormat="1" ht="14.25"/>
    <row r="3" s="176" customFormat="1" ht="14.25"/>
    <row r="4" s="176" customFormat="1" ht="14.25"/>
    <row r="5" spans="3:6" ht="14.25">
      <c r="C5" s="254" t="s">
        <v>100</v>
      </c>
      <c r="D5" s="254"/>
      <c r="E5" s="254"/>
      <c r="F5" s="254"/>
    </row>
    <row r="7" spans="4:14" ht="15">
      <c r="D7" s="82" t="s">
        <v>101</v>
      </c>
      <c r="E7" s="82" t="s">
        <v>15</v>
      </c>
      <c r="F7" s="255" t="s">
        <v>109</v>
      </c>
      <c r="G7" s="255"/>
      <c r="H7" s="82" t="s">
        <v>15</v>
      </c>
      <c r="I7" s="255" t="s">
        <v>110</v>
      </c>
      <c r="J7" s="255"/>
      <c r="K7" s="255"/>
      <c r="M7" s="255" t="s">
        <v>108</v>
      </c>
      <c r="N7" s="255"/>
    </row>
    <row r="9" spans="4:14" ht="14.25">
      <c r="D9" s="82" t="s">
        <v>101</v>
      </c>
      <c r="E9" s="82" t="s">
        <v>15</v>
      </c>
      <c r="F9" s="254" t="s">
        <v>106</v>
      </c>
      <c r="G9" s="254"/>
      <c r="H9" s="254"/>
      <c r="I9" s="254" t="s">
        <v>107</v>
      </c>
      <c r="J9" s="254"/>
      <c r="K9" s="254"/>
      <c r="M9" s="255" t="s">
        <v>108</v>
      </c>
      <c r="N9" s="255"/>
    </row>
    <row r="11" spans="4:14" ht="15">
      <c r="D11" s="82" t="s">
        <v>103</v>
      </c>
      <c r="E11" s="82" t="s">
        <v>15</v>
      </c>
      <c r="F11" s="254" t="s">
        <v>111</v>
      </c>
      <c r="G11" s="254"/>
      <c r="H11" s="254"/>
      <c r="I11" s="254"/>
      <c r="J11" s="254"/>
      <c r="K11" s="254"/>
      <c r="L11" s="254"/>
      <c r="M11" s="255" t="s">
        <v>102</v>
      </c>
      <c r="N11" s="255"/>
    </row>
    <row r="12" spans="5:12" ht="14.25">
      <c r="E12" s="82" t="s">
        <v>15</v>
      </c>
      <c r="F12" s="84" t="s">
        <v>123</v>
      </c>
      <c r="G12" s="86" t="s">
        <v>124</v>
      </c>
      <c r="H12" s="84" t="s">
        <v>15</v>
      </c>
      <c r="I12" s="254" t="s">
        <v>125</v>
      </c>
      <c r="J12" s="254"/>
      <c r="K12" s="254"/>
      <c r="L12" s="254"/>
    </row>
    <row r="13" spans="6:12" ht="14.25">
      <c r="F13" s="84"/>
      <c r="G13" s="86" t="s">
        <v>21</v>
      </c>
      <c r="H13" s="84" t="s">
        <v>15</v>
      </c>
      <c r="I13" s="254" t="s">
        <v>126</v>
      </c>
      <c r="J13" s="254"/>
      <c r="K13" s="254"/>
      <c r="L13" s="254"/>
    </row>
    <row r="14" spans="8:14" ht="14.25">
      <c r="H14" s="82" t="s">
        <v>15</v>
      </c>
      <c r="I14" s="82" t="s">
        <v>127</v>
      </c>
      <c r="J14" s="254" t="s">
        <v>128</v>
      </c>
      <c r="K14" s="254"/>
      <c r="L14" s="254"/>
      <c r="M14" s="254"/>
      <c r="N14" s="254"/>
    </row>
    <row r="15" spans="10:14" ht="14.25">
      <c r="J15" s="84"/>
      <c r="K15" s="84"/>
      <c r="L15" s="84"/>
      <c r="M15" s="84"/>
      <c r="N15" s="84"/>
    </row>
    <row r="16" spans="4:9" ht="14.25">
      <c r="D16" s="82" t="s">
        <v>112</v>
      </c>
      <c r="E16" s="82" t="s">
        <v>15</v>
      </c>
      <c r="F16" s="254" t="s">
        <v>113</v>
      </c>
      <c r="G16" s="254"/>
      <c r="H16" s="254"/>
      <c r="I16" s="254"/>
    </row>
    <row r="17" spans="5:9" ht="14.25">
      <c r="E17" s="82" t="s">
        <v>15</v>
      </c>
      <c r="F17" s="254" t="s">
        <v>114</v>
      </c>
      <c r="G17" s="254"/>
      <c r="H17" s="83"/>
      <c r="I17" s="83"/>
    </row>
    <row r="19" spans="4:14" ht="14.25">
      <c r="D19" s="82" t="s">
        <v>104</v>
      </c>
      <c r="E19" s="82" t="s">
        <v>15</v>
      </c>
      <c r="F19" s="254" t="s">
        <v>115</v>
      </c>
      <c r="G19" s="254"/>
      <c r="H19" s="254"/>
      <c r="I19" s="254"/>
      <c r="J19" s="254"/>
      <c r="K19" s="254" t="s">
        <v>129</v>
      </c>
      <c r="L19" s="254"/>
      <c r="M19" s="254"/>
      <c r="N19" s="254"/>
    </row>
    <row r="20" spans="6:13" ht="14.25">
      <c r="F20" s="254" t="s">
        <v>130</v>
      </c>
      <c r="G20" s="254"/>
      <c r="H20" s="254"/>
      <c r="I20" s="254" t="s">
        <v>131</v>
      </c>
      <c r="J20" s="254"/>
      <c r="K20" s="254"/>
      <c r="L20" s="254"/>
      <c r="M20" s="82" t="s">
        <v>39</v>
      </c>
    </row>
    <row r="21" spans="6:13" ht="14.25">
      <c r="F21" s="254" t="s">
        <v>132</v>
      </c>
      <c r="G21" s="254"/>
      <c r="H21" s="254"/>
      <c r="I21" s="254"/>
      <c r="J21" s="254" t="s">
        <v>133</v>
      </c>
      <c r="K21" s="254"/>
      <c r="L21" s="254"/>
      <c r="M21" s="254"/>
    </row>
    <row r="22" spans="6:10" ht="14.25">
      <c r="F22" s="84"/>
      <c r="G22" s="84"/>
      <c r="H22" s="84"/>
      <c r="I22" s="84"/>
      <c r="J22" s="84"/>
    </row>
    <row r="23" spans="6:14" ht="14.25">
      <c r="F23" s="254" t="s">
        <v>134</v>
      </c>
      <c r="G23" s="254"/>
      <c r="H23" s="254"/>
      <c r="I23" s="254"/>
      <c r="J23" s="254"/>
      <c r="K23" s="254"/>
      <c r="L23" s="254"/>
      <c r="M23" s="254"/>
      <c r="N23" s="254"/>
    </row>
    <row r="24" spans="6:14" ht="14.25">
      <c r="F24" s="254" t="s">
        <v>135</v>
      </c>
      <c r="G24" s="254"/>
      <c r="H24" s="254"/>
      <c r="I24" s="254"/>
      <c r="J24" s="254"/>
      <c r="K24" s="254"/>
      <c r="L24" s="254"/>
      <c r="M24" s="254"/>
      <c r="N24" s="254"/>
    </row>
    <row r="25" spans="5:14" ht="14.25">
      <c r="E25" s="82" t="s">
        <v>0</v>
      </c>
      <c r="F25" s="84"/>
      <c r="G25" s="82" t="s">
        <v>104</v>
      </c>
      <c r="H25" s="84" t="s">
        <v>15</v>
      </c>
      <c r="I25" s="254" t="s">
        <v>136</v>
      </c>
      <c r="J25" s="254"/>
      <c r="K25" s="84" t="s">
        <v>137</v>
      </c>
      <c r="L25" s="84"/>
      <c r="M25" s="84"/>
      <c r="N25" s="84"/>
    </row>
    <row r="26" spans="6:14" ht="14.25">
      <c r="F26" s="84"/>
      <c r="G26" s="82" t="s">
        <v>7</v>
      </c>
      <c r="H26" s="84" t="s">
        <v>15</v>
      </c>
      <c r="I26" s="254" t="s">
        <v>138</v>
      </c>
      <c r="J26" s="254"/>
      <c r="K26" s="254" t="s">
        <v>139</v>
      </c>
      <c r="L26" s="254"/>
      <c r="M26" s="254"/>
      <c r="N26" s="254"/>
    </row>
    <row r="27" spans="6:14" ht="14.25">
      <c r="F27" s="84"/>
      <c r="G27" s="84"/>
      <c r="H27" s="84"/>
      <c r="I27" s="254" t="s">
        <v>140</v>
      </c>
      <c r="J27" s="254"/>
      <c r="K27" s="254"/>
      <c r="L27" s="254"/>
      <c r="M27" s="84"/>
      <c r="N27" s="84"/>
    </row>
    <row r="29" spans="4:7" ht="14.25">
      <c r="D29" s="82" t="s">
        <v>105</v>
      </c>
      <c r="E29" s="82" t="s">
        <v>15</v>
      </c>
      <c r="F29" s="254" t="s">
        <v>116</v>
      </c>
      <c r="G29" s="254"/>
    </row>
    <row r="30" spans="6:13" ht="14.25">
      <c r="F30" s="254" t="s">
        <v>117</v>
      </c>
      <c r="G30" s="254"/>
      <c r="H30" s="254"/>
      <c r="I30" s="254"/>
      <c r="J30" s="254"/>
      <c r="K30" s="254"/>
      <c r="L30" s="254"/>
      <c r="M30" s="254"/>
    </row>
    <row r="31" spans="6:13" ht="14.25">
      <c r="F31" s="254" t="s">
        <v>118</v>
      </c>
      <c r="G31" s="254"/>
      <c r="H31" s="254"/>
      <c r="I31" s="254"/>
      <c r="J31" s="254"/>
      <c r="K31" s="254"/>
      <c r="L31" s="254"/>
      <c r="M31" s="254"/>
    </row>
    <row r="32" spans="6:13" ht="14.25">
      <c r="F32" s="84"/>
      <c r="G32" s="84"/>
      <c r="H32" s="84"/>
      <c r="I32" s="84"/>
      <c r="J32" s="84"/>
      <c r="K32" s="84"/>
      <c r="L32" s="84"/>
      <c r="M32" s="84"/>
    </row>
    <row r="33" spans="4:14" ht="14.25">
      <c r="D33" s="82" t="s">
        <v>5</v>
      </c>
      <c r="E33" s="82" t="s">
        <v>15</v>
      </c>
      <c r="F33" s="254" t="s">
        <v>120</v>
      </c>
      <c r="G33" s="254"/>
      <c r="H33" s="254"/>
      <c r="I33" s="254"/>
      <c r="J33" s="254"/>
      <c r="K33" s="254"/>
      <c r="L33" s="254"/>
      <c r="M33" s="254"/>
      <c r="N33" s="254"/>
    </row>
    <row r="34" spans="6:13" ht="14.25">
      <c r="F34" s="254" t="s">
        <v>119</v>
      </c>
      <c r="G34" s="254"/>
      <c r="H34" s="254"/>
      <c r="I34" s="254"/>
      <c r="J34" s="254"/>
      <c r="K34" s="254"/>
      <c r="L34" s="254"/>
      <c r="M34" s="254"/>
    </row>
    <row r="35" spans="6:11" ht="14.25">
      <c r="F35" s="254" t="s">
        <v>122</v>
      </c>
      <c r="G35" s="254"/>
      <c r="H35" s="254"/>
      <c r="I35" s="254"/>
      <c r="J35" s="254"/>
      <c r="K35" s="254"/>
    </row>
    <row r="36" spans="6:12" ht="14.25">
      <c r="F36" s="254" t="s">
        <v>121</v>
      </c>
      <c r="G36" s="254"/>
      <c r="H36" s="254"/>
      <c r="I36" s="254"/>
      <c r="J36" s="254"/>
      <c r="K36" s="254"/>
      <c r="L36" s="83"/>
    </row>
    <row r="38" spans="3:9" ht="14.25">
      <c r="C38" s="82" t="s">
        <v>141</v>
      </c>
      <c r="D38" s="254" t="s">
        <v>209</v>
      </c>
      <c r="E38" s="254"/>
      <c r="F38" s="254"/>
      <c r="G38" s="254"/>
      <c r="H38" s="254"/>
      <c r="I38" s="254"/>
    </row>
    <row r="40" spans="3:7" ht="14.25">
      <c r="C40" s="82" t="s">
        <v>0</v>
      </c>
      <c r="D40" s="254" t="s">
        <v>100</v>
      </c>
      <c r="E40" s="254"/>
      <c r="F40" s="254"/>
      <c r="G40" s="254"/>
    </row>
    <row r="41" spans="4:7" ht="14.25">
      <c r="D41" s="84"/>
      <c r="E41" s="84"/>
      <c r="F41" s="84"/>
      <c r="G41" s="84"/>
    </row>
    <row r="42" spans="4:14" ht="15">
      <c r="D42" s="82" t="s">
        <v>103</v>
      </c>
      <c r="E42" s="82" t="s">
        <v>15</v>
      </c>
      <c r="F42" s="254" t="s">
        <v>184</v>
      </c>
      <c r="G42" s="254"/>
      <c r="H42" s="254"/>
      <c r="I42" s="254"/>
      <c r="J42" s="254"/>
      <c r="K42" s="254"/>
      <c r="L42" s="254"/>
      <c r="M42" s="254" t="s">
        <v>0</v>
      </c>
      <c r="N42" s="254"/>
    </row>
    <row r="43" spans="5:13" ht="14.25">
      <c r="E43" s="82" t="s">
        <v>15</v>
      </c>
      <c r="F43" s="84" t="s">
        <v>123</v>
      </c>
      <c r="G43" s="86" t="s">
        <v>124</v>
      </c>
      <c r="H43" s="84" t="s">
        <v>15</v>
      </c>
      <c r="I43" s="254" t="s">
        <v>142</v>
      </c>
      <c r="J43" s="254"/>
      <c r="K43" s="82" t="s">
        <v>15</v>
      </c>
      <c r="L43" s="100">
        <v>0.5</v>
      </c>
      <c r="M43" s="84" t="s">
        <v>102</v>
      </c>
    </row>
    <row r="44" spans="6:12" ht="14.25">
      <c r="F44" s="84"/>
      <c r="G44" s="86" t="s">
        <v>21</v>
      </c>
      <c r="H44" s="84" t="s">
        <v>15</v>
      </c>
      <c r="I44" s="254" t="s">
        <v>143</v>
      </c>
      <c r="J44" s="254"/>
      <c r="K44" s="82" t="s">
        <v>15</v>
      </c>
      <c r="L44" s="100">
        <v>1.1</v>
      </c>
    </row>
    <row r="45" spans="6:14" ht="14.25">
      <c r="F45" s="84"/>
      <c r="G45" s="86"/>
      <c r="H45" s="84"/>
      <c r="I45" s="84"/>
      <c r="J45" s="84"/>
      <c r="K45" s="91"/>
      <c r="L45" s="91"/>
      <c r="M45" s="91"/>
      <c r="N45" s="91"/>
    </row>
    <row r="46" spans="4:14" ht="14.25">
      <c r="D46" s="82" t="s">
        <v>104</v>
      </c>
      <c r="E46" s="82" t="s">
        <v>15</v>
      </c>
      <c r="F46" s="254" t="s">
        <v>115</v>
      </c>
      <c r="G46" s="254"/>
      <c r="H46" s="254"/>
      <c r="I46" s="254"/>
      <c r="J46" s="254"/>
      <c r="K46" s="258" t="s">
        <v>0</v>
      </c>
      <c r="L46" s="258"/>
      <c r="M46" s="258"/>
      <c r="N46" s="258"/>
    </row>
    <row r="47" spans="6:14" ht="14.25">
      <c r="F47" s="84"/>
      <c r="G47" s="82" t="s">
        <v>7</v>
      </c>
      <c r="H47" s="84" t="s">
        <v>15</v>
      </c>
      <c r="I47" s="254" t="s">
        <v>138</v>
      </c>
      <c r="J47" s="254"/>
      <c r="K47" s="86" t="s">
        <v>15</v>
      </c>
      <c r="L47" s="100">
        <v>10</v>
      </c>
      <c r="M47" s="82" t="s">
        <v>54</v>
      </c>
      <c r="N47" s="83"/>
    </row>
    <row r="48" spans="5:14" ht="14.25">
      <c r="E48" s="82" t="s">
        <v>0</v>
      </c>
      <c r="F48" s="84"/>
      <c r="G48" s="82" t="s">
        <v>104</v>
      </c>
      <c r="H48" s="84" t="s">
        <v>15</v>
      </c>
      <c r="I48" s="254" t="s">
        <v>136</v>
      </c>
      <c r="J48" s="254"/>
      <c r="K48" s="84" t="s">
        <v>144</v>
      </c>
      <c r="L48" s="101">
        <f>0.034*L47+0.25</f>
        <v>0.5900000000000001</v>
      </c>
      <c r="M48" s="82" t="s">
        <v>137</v>
      </c>
      <c r="N48" s="84"/>
    </row>
    <row r="50" spans="4:11" ht="14.25">
      <c r="D50" s="82" t="s">
        <v>105</v>
      </c>
      <c r="E50" s="82" t="s">
        <v>15</v>
      </c>
      <c r="F50" s="254" t="s">
        <v>116</v>
      </c>
      <c r="G50" s="254"/>
      <c r="H50" s="82" t="s">
        <v>15</v>
      </c>
      <c r="I50" s="82">
        <v>1</v>
      </c>
      <c r="J50" s="255" t="s">
        <v>158</v>
      </c>
      <c r="K50" s="255"/>
    </row>
    <row r="51" spans="6:13" ht="14.25">
      <c r="F51" s="84"/>
      <c r="G51" s="84"/>
      <c r="H51" s="84"/>
      <c r="I51" s="84"/>
      <c r="J51" s="84"/>
      <c r="K51" s="84"/>
      <c r="L51" s="84"/>
      <c r="M51" s="84"/>
    </row>
    <row r="52" spans="4:14" ht="14.25">
      <c r="D52" s="82" t="s">
        <v>5</v>
      </c>
      <c r="E52" s="82" t="s">
        <v>15</v>
      </c>
      <c r="F52" s="255" t="s">
        <v>157</v>
      </c>
      <c r="G52" s="255"/>
      <c r="H52" s="89" t="s">
        <v>15</v>
      </c>
      <c r="I52" s="100">
        <v>50</v>
      </c>
      <c r="J52" s="83" t="s">
        <v>137</v>
      </c>
      <c r="K52" s="82" t="s">
        <v>5</v>
      </c>
      <c r="L52" s="82" t="s">
        <v>15</v>
      </c>
      <c r="M52" s="102">
        <f>I52/60</f>
        <v>0.8333333333333334</v>
      </c>
      <c r="N52" s="83"/>
    </row>
    <row r="53" spans="6:12" s="91" customFormat="1" ht="14.25">
      <c r="F53" s="88"/>
      <c r="G53" s="88"/>
      <c r="H53" s="89"/>
      <c r="I53" s="89"/>
      <c r="J53" s="89"/>
      <c r="K53" s="89"/>
      <c r="L53" s="89"/>
    </row>
    <row r="54" spans="4:14" ht="15">
      <c r="D54" s="82" t="s">
        <v>101</v>
      </c>
      <c r="E54" s="82" t="s">
        <v>15</v>
      </c>
      <c r="F54" s="255" t="s">
        <v>109</v>
      </c>
      <c r="G54" s="255"/>
      <c r="H54" s="82" t="s">
        <v>15</v>
      </c>
      <c r="I54" s="255" t="s">
        <v>110</v>
      </c>
      <c r="J54" s="255"/>
      <c r="K54" s="255"/>
      <c r="M54" s="254" t="s">
        <v>108</v>
      </c>
      <c r="N54" s="254"/>
    </row>
    <row r="55" ht="14.25">
      <c r="N55" s="252" t="s">
        <v>217</v>
      </c>
    </row>
    <row r="56" spans="5:14" ht="14.25">
      <c r="E56" s="82" t="s">
        <v>15</v>
      </c>
      <c r="F56" s="257">
        <f>L43*L44*(60/L48)*I50*M52</f>
        <v>46.610169491525426</v>
      </c>
      <c r="G56" s="257"/>
      <c r="H56" s="255" t="s">
        <v>108</v>
      </c>
      <c r="I56" s="255"/>
      <c r="N56" s="252"/>
    </row>
    <row r="57" ht="14.25">
      <c r="N57" s="252"/>
    </row>
    <row r="59" spans="6:11" ht="14.25">
      <c r="F59" s="255" t="s">
        <v>145</v>
      </c>
      <c r="G59" s="255"/>
      <c r="H59" s="82" t="s">
        <v>15</v>
      </c>
      <c r="I59" s="255" t="s">
        <v>148</v>
      </c>
      <c r="J59" s="255"/>
      <c r="K59" s="255"/>
    </row>
    <row r="61" spans="8:11" ht="15">
      <c r="H61" s="82" t="s">
        <v>15</v>
      </c>
      <c r="I61" s="100">
        <v>2000</v>
      </c>
      <c r="J61" s="85" t="s">
        <v>146</v>
      </c>
      <c r="K61" s="103">
        <f>F56</f>
        <v>46.610169491525426</v>
      </c>
    </row>
    <row r="62" spans="8:10" ht="14.25">
      <c r="H62" s="82" t="s">
        <v>15</v>
      </c>
      <c r="I62" s="104">
        <f>I61/K61</f>
        <v>42.90909090909091</v>
      </c>
      <c r="J62" s="82" t="s">
        <v>147</v>
      </c>
    </row>
    <row r="63" spans="8:10" ht="14.25">
      <c r="H63" s="82" t="s">
        <v>15</v>
      </c>
      <c r="I63" s="106">
        <v>43</v>
      </c>
      <c r="J63" s="82" t="s">
        <v>147</v>
      </c>
    </row>
    <row r="64" spans="3:11" ht="14.25">
      <c r="C64" s="253" t="s">
        <v>164</v>
      </c>
      <c r="D64" s="253"/>
      <c r="E64" s="253"/>
      <c r="F64" s="253"/>
      <c r="G64" s="253"/>
      <c r="H64" s="82" t="s">
        <v>15</v>
      </c>
      <c r="I64" s="106">
        <v>8</v>
      </c>
      <c r="J64" s="82" t="s">
        <v>147</v>
      </c>
      <c r="K64" s="82" t="s">
        <v>0</v>
      </c>
    </row>
    <row r="65" spans="4:13" ht="14.25">
      <c r="D65" s="253" t="s">
        <v>165</v>
      </c>
      <c r="E65" s="253"/>
      <c r="F65" s="253"/>
      <c r="G65" s="253"/>
      <c r="H65" s="82" t="s">
        <v>15</v>
      </c>
      <c r="I65" s="105">
        <f>ROUND(I63/I64,0)</f>
        <v>5</v>
      </c>
      <c r="J65" s="82" t="s">
        <v>166</v>
      </c>
      <c r="K65" s="82" t="s">
        <v>15</v>
      </c>
      <c r="L65" s="101">
        <f>I64*I65</f>
        <v>40</v>
      </c>
      <c r="M65" s="82" t="s">
        <v>147</v>
      </c>
    </row>
    <row r="66" spans="4:10" s="91" customFormat="1" ht="14.25">
      <c r="D66" s="256" t="s">
        <v>167</v>
      </c>
      <c r="E66" s="256"/>
      <c r="F66" s="256"/>
      <c r="G66" s="256"/>
      <c r="H66" s="82" t="s">
        <v>15</v>
      </c>
      <c r="I66" s="105">
        <f>I63-(I64*I65)</f>
        <v>3</v>
      </c>
      <c r="J66" s="91" t="s">
        <v>147</v>
      </c>
    </row>
    <row r="67" spans="4:9" s="91" customFormat="1" ht="14.25">
      <c r="D67" s="92"/>
      <c r="E67" s="92"/>
      <c r="F67" s="92"/>
      <c r="G67" s="92"/>
      <c r="I67" s="93"/>
    </row>
    <row r="68" spans="3:11" ht="14.25">
      <c r="C68" s="253" t="s">
        <v>149</v>
      </c>
      <c r="D68" s="253"/>
      <c r="E68" s="253"/>
      <c r="F68" s="82" t="s">
        <v>15</v>
      </c>
      <c r="G68" s="107">
        <v>1000</v>
      </c>
      <c r="H68" s="84"/>
      <c r="I68" s="82" t="s">
        <v>150</v>
      </c>
      <c r="J68" s="255" t="s">
        <v>155</v>
      </c>
      <c r="K68" s="255"/>
    </row>
    <row r="69" spans="3:9" s="91" customFormat="1" ht="14.25">
      <c r="C69" s="92"/>
      <c r="D69" s="92"/>
      <c r="E69" s="92"/>
      <c r="F69" s="91" t="s">
        <v>15</v>
      </c>
      <c r="G69" s="108">
        <f>I63*G68</f>
        <v>43000</v>
      </c>
      <c r="H69" s="88"/>
      <c r="I69" s="91" t="s">
        <v>159</v>
      </c>
    </row>
    <row r="70" spans="3:8" s="91" customFormat="1" ht="14.25">
      <c r="C70" s="92"/>
      <c r="D70" s="92"/>
      <c r="E70" s="92"/>
      <c r="G70" s="141"/>
      <c r="H70" s="88"/>
    </row>
    <row r="71" spans="3:13" ht="14.25">
      <c r="C71" s="253" t="s">
        <v>168</v>
      </c>
      <c r="D71" s="253"/>
      <c r="E71" s="253"/>
      <c r="F71" s="82" t="s">
        <v>15</v>
      </c>
      <c r="G71" s="107">
        <v>100</v>
      </c>
      <c r="H71" s="84"/>
      <c r="I71" s="82" t="s">
        <v>150</v>
      </c>
      <c r="J71" s="255" t="s">
        <v>169</v>
      </c>
      <c r="K71" s="255"/>
      <c r="L71" s="100">
        <f>L65</f>
        <v>40</v>
      </c>
      <c r="M71" s="82" t="s">
        <v>147</v>
      </c>
    </row>
    <row r="72" spans="3:9" s="91" customFormat="1" ht="14.25">
      <c r="C72" s="92"/>
      <c r="D72" s="92"/>
      <c r="E72" s="92"/>
      <c r="F72" s="91" t="s">
        <v>15</v>
      </c>
      <c r="G72" s="108">
        <f>L65*G71</f>
        <v>4000</v>
      </c>
      <c r="H72" s="88"/>
      <c r="I72" s="91" t="s">
        <v>161</v>
      </c>
    </row>
    <row r="73" spans="3:8" s="91" customFormat="1" ht="14.25">
      <c r="C73" s="92"/>
      <c r="D73" s="92"/>
      <c r="E73" s="92"/>
      <c r="G73" s="90"/>
      <c r="H73" s="88"/>
    </row>
    <row r="74" spans="3:9" ht="14.25">
      <c r="C74" s="253" t="s">
        <v>156</v>
      </c>
      <c r="D74" s="253"/>
      <c r="E74" s="253"/>
      <c r="F74" s="82" t="s">
        <v>15</v>
      </c>
      <c r="G74" s="107">
        <v>200</v>
      </c>
      <c r="H74" s="84"/>
      <c r="I74" s="82" t="s">
        <v>150</v>
      </c>
    </row>
    <row r="75" spans="3:12" s="91" customFormat="1" ht="14.25">
      <c r="C75" s="256" t="s">
        <v>160</v>
      </c>
      <c r="D75" s="256"/>
      <c r="E75" s="256"/>
      <c r="F75" s="82" t="s">
        <v>15</v>
      </c>
      <c r="G75" s="109">
        <f>I66</f>
        <v>3</v>
      </c>
      <c r="H75" s="88"/>
      <c r="I75" s="91" t="s">
        <v>147</v>
      </c>
      <c r="J75" s="82" t="s">
        <v>15</v>
      </c>
      <c r="K75" s="110">
        <f>G74*G75</f>
        <v>600</v>
      </c>
      <c r="L75" s="91" t="s">
        <v>161</v>
      </c>
    </row>
    <row r="76" spans="3:7" s="91" customFormat="1" ht="14.25">
      <c r="C76" s="92"/>
      <c r="D76" s="92"/>
      <c r="E76" s="92"/>
      <c r="G76" s="141"/>
    </row>
    <row r="77" spans="3:14" ht="15">
      <c r="C77" s="253" t="s">
        <v>151</v>
      </c>
      <c r="D77" s="253"/>
      <c r="E77" s="253"/>
      <c r="F77" s="82" t="s">
        <v>15</v>
      </c>
      <c r="G77" s="107">
        <v>0.1514</v>
      </c>
      <c r="H77" s="84"/>
      <c r="I77" s="254" t="s">
        <v>152</v>
      </c>
      <c r="J77" s="254"/>
      <c r="K77" s="254"/>
      <c r="L77" s="254" t="s">
        <v>153</v>
      </c>
      <c r="M77" s="254"/>
      <c r="N77" s="121" t="s">
        <v>242</v>
      </c>
    </row>
    <row r="78" spans="1:14" s="139" customFormat="1" ht="15">
      <c r="A78" s="176"/>
      <c r="B78" s="176"/>
      <c r="C78" s="140"/>
      <c r="D78" s="140"/>
      <c r="E78" s="140"/>
      <c r="F78" s="139" t="s">
        <v>15</v>
      </c>
      <c r="G78" s="107">
        <v>0.2271</v>
      </c>
      <c r="H78" s="138"/>
      <c r="I78" s="254" t="s">
        <v>152</v>
      </c>
      <c r="J78" s="254"/>
      <c r="K78" s="254"/>
      <c r="L78" s="254" t="s">
        <v>154</v>
      </c>
      <c r="M78" s="254"/>
      <c r="N78" s="121" t="s">
        <v>242</v>
      </c>
    </row>
    <row r="79" spans="3:13" ht="14.25">
      <c r="C79" s="253" t="s">
        <v>163</v>
      </c>
      <c r="D79" s="253"/>
      <c r="E79" s="253"/>
      <c r="F79" s="82" t="s">
        <v>15</v>
      </c>
      <c r="G79" s="107">
        <v>120</v>
      </c>
      <c r="H79" s="84"/>
      <c r="I79" s="138" t="s">
        <v>244</v>
      </c>
      <c r="J79" s="84"/>
      <c r="K79" s="84"/>
      <c r="L79" s="84"/>
      <c r="M79" s="84"/>
    </row>
    <row r="80" spans="3:13" ht="14.25">
      <c r="C80" s="253" t="s">
        <v>162</v>
      </c>
      <c r="D80" s="253"/>
      <c r="E80" s="253"/>
      <c r="F80" s="82" t="s">
        <v>15</v>
      </c>
      <c r="G80" s="107">
        <v>30</v>
      </c>
      <c r="H80" s="84"/>
      <c r="I80" s="138" t="s">
        <v>159</v>
      </c>
      <c r="J80" s="83"/>
      <c r="K80" s="84"/>
      <c r="L80" s="84"/>
      <c r="M80" s="84"/>
    </row>
    <row r="81" spans="6:10" ht="14.25">
      <c r="F81" s="82" t="s">
        <v>15</v>
      </c>
      <c r="G81" s="110">
        <f>G77*G79*I63*G80</f>
        <v>23436.719999999998</v>
      </c>
      <c r="I81" s="254" t="s">
        <v>161</v>
      </c>
      <c r="J81" s="254"/>
    </row>
    <row r="82" spans="3:12" ht="14.25">
      <c r="C82" s="253" t="s">
        <v>241</v>
      </c>
      <c r="D82" s="253"/>
      <c r="E82" s="253"/>
      <c r="F82" s="82" t="s">
        <v>15</v>
      </c>
      <c r="G82" s="108">
        <f>G81*0.1</f>
        <v>2343.672</v>
      </c>
      <c r="H82" s="87"/>
      <c r="I82" s="254" t="s">
        <v>243</v>
      </c>
      <c r="J82" s="254"/>
      <c r="K82" s="254"/>
      <c r="L82" s="254"/>
    </row>
    <row r="84" spans="3:10" ht="14.25">
      <c r="C84" s="254" t="s">
        <v>170</v>
      </c>
      <c r="D84" s="254"/>
      <c r="E84" s="254"/>
      <c r="F84" s="254"/>
      <c r="G84" s="254"/>
      <c r="H84" s="254"/>
      <c r="I84" s="254"/>
      <c r="J84" s="254"/>
    </row>
    <row r="86" spans="3:12" ht="14.25">
      <c r="C86" s="253" t="s">
        <v>149</v>
      </c>
      <c r="D86" s="253"/>
      <c r="E86" s="253"/>
      <c r="F86" s="82" t="s">
        <v>15</v>
      </c>
      <c r="G86" s="146">
        <f>G69</f>
        <v>43000</v>
      </c>
      <c r="I86" s="82" t="s">
        <v>161</v>
      </c>
      <c r="J86" s="82" t="s">
        <v>172</v>
      </c>
      <c r="K86" s="100">
        <v>1</v>
      </c>
      <c r="L86" s="82" t="s">
        <v>173</v>
      </c>
    </row>
    <row r="87" spans="3:12" ht="14.25">
      <c r="C87" s="253" t="s">
        <v>168</v>
      </c>
      <c r="D87" s="253"/>
      <c r="E87" s="253"/>
      <c r="F87" s="82" t="s">
        <v>15</v>
      </c>
      <c r="G87" s="146">
        <f>G72</f>
        <v>4000</v>
      </c>
      <c r="I87" s="82" t="s">
        <v>161</v>
      </c>
      <c r="J87" s="82" t="s">
        <v>172</v>
      </c>
      <c r="K87" s="101">
        <f>L71</f>
        <v>40</v>
      </c>
      <c r="L87" s="82" t="s">
        <v>174</v>
      </c>
    </row>
    <row r="88" spans="3:12" ht="14.25">
      <c r="C88" s="253" t="s">
        <v>156</v>
      </c>
      <c r="D88" s="253"/>
      <c r="E88" s="253"/>
      <c r="F88" s="82" t="s">
        <v>15</v>
      </c>
      <c r="G88" s="146">
        <f>K75</f>
        <v>600</v>
      </c>
      <c r="I88" s="82" t="s">
        <v>161</v>
      </c>
      <c r="J88" s="82" t="s">
        <v>172</v>
      </c>
      <c r="K88" s="105">
        <f>I66</f>
        <v>3</v>
      </c>
      <c r="L88" s="82" t="s">
        <v>174</v>
      </c>
    </row>
    <row r="89" spans="3:14" ht="14.25">
      <c r="C89" s="253" t="s">
        <v>151</v>
      </c>
      <c r="D89" s="253"/>
      <c r="E89" s="253"/>
      <c r="F89" s="82" t="s">
        <v>15</v>
      </c>
      <c r="G89" s="147">
        <f>G81</f>
        <v>23436.719999999998</v>
      </c>
      <c r="I89" s="82" t="s">
        <v>161</v>
      </c>
      <c r="J89" s="82" t="s">
        <v>172</v>
      </c>
      <c r="K89" s="101">
        <v>26</v>
      </c>
      <c r="L89" s="82" t="s">
        <v>174</v>
      </c>
      <c r="M89" s="254" t="s">
        <v>153</v>
      </c>
      <c r="N89" s="254"/>
    </row>
    <row r="90" spans="3:14" ht="14.25">
      <c r="C90" s="253" t="s">
        <v>171</v>
      </c>
      <c r="D90" s="253"/>
      <c r="E90" s="253"/>
      <c r="F90" s="82" t="s">
        <v>15</v>
      </c>
      <c r="G90" s="111">
        <f>G82</f>
        <v>2343.672</v>
      </c>
      <c r="I90" s="82" t="s">
        <v>161</v>
      </c>
      <c r="J90" s="82" t="s">
        <v>172</v>
      </c>
      <c r="K90" s="101">
        <v>26</v>
      </c>
      <c r="L90" s="82" t="s">
        <v>174</v>
      </c>
      <c r="M90" s="254" t="s">
        <v>153</v>
      </c>
      <c r="N90" s="254"/>
    </row>
    <row r="91" spans="3:5" ht="14.25">
      <c r="C91" s="255"/>
      <c r="D91" s="255"/>
      <c r="E91" s="255"/>
    </row>
    <row r="92" spans="3:7" ht="14.25">
      <c r="C92" s="254" t="s">
        <v>175</v>
      </c>
      <c r="D92" s="254"/>
      <c r="E92" s="254"/>
      <c r="F92" s="254"/>
      <c r="G92" s="254"/>
    </row>
    <row r="93" spans="3:14" ht="14.25">
      <c r="C93" s="253">
        <v>1</v>
      </c>
      <c r="D93" s="253"/>
      <c r="E93" s="253"/>
      <c r="F93" s="254" t="s">
        <v>176</v>
      </c>
      <c r="G93" s="254"/>
      <c r="H93" s="254"/>
      <c r="I93" s="254"/>
      <c r="J93" s="254"/>
      <c r="K93" s="254"/>
      <c r="L93" s="254"/>
      <c r="M93" s="254"/>
      <c r="N93" s="254"/>
    </row>
    <row r="94" spans="3:14" ht="14.25">
      <c r="C94" s="253">
        <v>2</v>
      </c>
      <c r="D94" s="253"/>
      <c r="E94" s="253"/>
      <c r="F94" s="254" t="s">
        <v>210</v>
      </c>
      <c r="G94" s="254"/>
      <c r="H94" s="254"/>
      <c r="I94" s="254"/>
      <c r="J94" s="254"/>
      <c r="K94" s="254"/>
      <c r="L94" s="254"/>
      <c r="M94" s="254"/>
      <c r="N94" s="254"/>
    </row>
    <row r="95" spans="3:14" ht="14.25">
      <c r="C95" s="253">
        <v>3</v>
      </c>
      <c r="D95" s="253"/>
      <c r="E95" s="253"/>
      <c r="F95" s="254" t="s">
        <v>177</v>
      </c>
      <c r="G95" s="254"/>
      <c r="H95" s="254"/>
      <c r="I95" s="254"/>
      <c r="J95" s="254"/>
      <c r="K95" s="254"/>
      <c r="L95" s="254"/>
      <c r="M95" s="254"/>
      <c r="N95" s="254"/>
    </row>
    <row r="96" spans="3:14" ht="14.25">
      <c r="C96" s="253">
        <v>4</v>
      </c>
      <c r="D96" s="253"/>
      <c r="E96" s="253"/>
      <c r="F96" s="254" t="s">
        <v>178</v>
      </c>
      <c r="G96" s="254"/>
      <c r="H96" s="254"/>
      <c r="I96" s="254"/>
      <c r="J96" s="254"/>
      <c r="K96" s="254"/>
      <c r="L96" s="254"/>
      <c r="M96" s="254"/>
      <c r="N96" s="254"/>
    </row>
    <row r="97" spans="3:14" ht="14.25">
      <c r="C97" s="253">
        <v>5</v>
      </c>
      <c r="D97" s="253"/>
      <c r="E97" s="253"/>
      <c r="F97" s="254" t="s">
        <v>179</v>
      </c>
      <c r="G97" s="254"/>
      <c r="H97" s="254"/>
      <c r="I97" s="254"/>
      <c r="J97" s="254"/>
      <c r="K97" s="254"/>
      <c r="L97" s="254"/>
      <c r="M97" s="254"/>
      <c r="N97" s="254"/>
    </row>
    <row r="98" spans="3:14" ht="14.25">
      <c r="C98" s="253">
        <v>6</v>
      </c>
      <c r="D98" s="253"/>
      <c r="E98" s="253"/>
      <c r="F98" s="254" t="s">
        <v>180</v>
      </c>
      <c r="G98" s="254"/>
      <c r="H98" s="254"/>
      <c r="I98" s="254"/>
      <c r="J98" s="254"/>
      <c r="K98" s="254"/>
      <c r="L98" s="254"/>
      <c r="M98" s="254"/>
      <c r="N98" s="254"/>
    </row>
    <row r="99" spans="1:14" s="129" customFormat="1" ht="14.25">
      <c r="A99" s="176"/>
      <c r="B99" s="176"/>
      <c r="C99" s="253">
        <v>7</v>
      </c>
      <c r="D99" s="253"/>
      <c r="E99" s="253"/>
      <c r="F99" s="254" t="s">
        <v>218</v>
      </c>
      <c r="G99" s="254"/>
      <c r="H99" s="254"/>
      <c r="I99" s="254"/>
      <c r="J99" s="254"/>
      <c r="K99" s="254"/>
      <c r="L99" s="254"/>
      <c r="M99" s="254"/>
      <c r="N99" s="254"/>
    </row>
    <row r="100" spans="1:6" s="129" customFormat="1" ht="14.25">
      <c r="A100" s="176"/>
      <c r="B100" s="176"/>
      <c r="E100" s="130">
        <v>8</v>
      </c>
      <c r="F100" s="128" t="s">
        <v>211</v>
      </c>
    </row>
    <row r="101" ht="14.25">
      <c r="N101" s="252"/>
    </row>
    <row r="102" ht="14.25">
      <c r="N102" s="252"/>
    </row>
    <row r="103" ht="14.25">
      <c r="N103" s="252"/>
    </row>
  </sheetData>
  <sheetProtection/>
  <mergeCells count="98">
    <mergeCell ref="M89:N89"/>
    <mergeCell ref="M90:N90"/>
    <mergeCell ref="C5:F5"/>
    <mergeCell ref="F7:G7"/>
    <mergeCell ref="I7:K7"/>
    <mergeCell ref="M7:N7"/>
    <mergeCell ref="F9:H9"/>
    <mergeCell ref="I9:K9"/>
    <mergeCell ref="M9:N9"/>
    <mergeCell ref="F11:L11"/>
    <mergeCell ref="M11:N11"/>
    <mergeCell ref="I12:L12"/>
    <mergeCell ref="I13:L13"/>
    <mergeCell ref="J14:N14"/>
    <mergeCell ref="F16:I16"/>
    <mergeCell ref="F17:G17"/>
    <mergeCell ref="F19:J19"/>
    <mergeCell ref="K19:N19"/>
    <mergeCell ref="F20:H20"/>
    <mergeCell ref="I20:L20"/>
    <mergeCell ref="F21:I21"/>
    <mergeCell ref="J21:M21"/>
    <mergeCell ref="F23:N23"/>
    <mergeCell ref="F24:N24"/>
    <mergeCell ref="I25:J25"/>
    <mergeCell ref="I26:J26"/>
    <mergeCell ref="K26:N26"/>
    <mergeCell ref="I27:L27"/>
    <mergeCell ref="F29:G29"/>
    <mergeCell ref="F30:M30"/>
    <mergeCell ref="F31:M31"/>
    <mergeCell ref="F33:N33"/>
    <mergeCell ref="F34:M34"/>
    <mergeCell ref="F35:K35"/>
    <mergeCell ref="F36:K36"/>
    <mergeCell ref="D40:G40"/>
    <mergeCell ref="F42:L42"/>
    <mergeCell ref="M42:N42"/>
    <mergeCell ref="I43:J43"/>
    <mergeCell ref="D38:I38"/>
    <mergeCell ref="I44:J44"/>
    <mergeCell ref="F46:J46"/>
    <mergeCell ref="K46:N46"/>
    <mergeCell ref="I47:J47"/>
    <mergeCell ref="I48:J48"/>
    <mergeCell ref="F50:G50"/>
    <mergeCell ref="J50:K50"/>
    <mergeCell ref="F52:G52"/>
    <mergeCell ref="F54:G54"/>
    <mergeCell ref="I54:K54"/>
    <mergeCell ref="M54:N54"/>
    <mergeCell ref="F56:G56"/>
    <mergeCell ref="H56:I56"/>
    <mergeCell ref="N55:N57"/>
    <mergeCell ref="F59:G59"/>
    <mergeCell ref="I59:K59"/>
    <mergeCell ref="C64:G64"/>
    <mergeCell ref="D65:G65"/>
    <mergeCell ref="D66:G66"/>
    <mergeCell ref="C68:E68"/>
    <mergeCell ref="J68:K68"/>
    <mergeCell ref="C71:E71"/>
    <mergeCell ref="J71:K71"/>
    <mergeCell ref="C74:E74"/>
    <mergeCell ref="C75:E75"/>
    <mergeCell ref="C77:E77"/>
    <mergeCell ref="I77:K77"/>
    <mergeCell ref="L77:M77"/>
    <mergeCell ref="C79:E79"/>
    <mergeCell ref="C80:E80"/>
    <mergeCell ref="C82:E82"/>
    <mergeCell ref="I82:L82"/>
    <mergeCell ref="I78:K78"/>
    <mergeCell ref="L78:M78"/>
    <mergeCell ref="I81:J81"/>
    <mergeCell ref="C84:J84"/>
    <mergeCell ref="C86:E86"/>
    <mergeCell ref="C87:E87"/>
    <mergeCell ref="C88:E88"/>
    <mergeCell ref="C89:E89"/>
    <mergeCell ref="C90:E90"/>
    <mergeCell ref="F97:N97"/>
    <mergeCell ref="C91:E91"/>
    <mergeCell ref="C92:G92"/>
    <mergeCell ref="C93:E93"/>
    <mergeCell ref="F93:N93"/>
    <mergeCell ref="C94:E94"/>
    <mergeCell ref="F94:N94"/>
    <mergeCell ref="N101:N103"/>
    <mergeCell ref="C98:E98"/>
    <mergeCell ref="F98:N98"/>
    <mergeCell ref="C99:E99"/>
    <mergeCell ref="F99:N99"/>
    <mergeCell ref="C95:E95"/>
    <mergeCell ref="F95:N95"/>
    <mergeCell ref="C96:E96"/>
    <mergeCell ref="F96:N96"/>
    <mergeCell ref="C97:E9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2011-01-06T06:15:32Z</cp:lastPrinted>
  <dcterms:created xsi:type="dcterms:W3CDTF">2010-04-22T14:21:13Z</dcterms:created>
  <dcterms:modified xsi:type="dcterms:W3CDTF">2016-02-12T04:49:55Z</dcterms:modified>
  <cp:category/>
  <cp:version/>
  <cp:contentType/>
  <cp:contentStatus/>
</cp:coreProperties>
</file>